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" reservationPassword="0"/>
  <workbookPr/>
  <bookViews>
    <workbookView xWindow="240" yWindow="120" windowWidth="14940" windowHeight="9225" activeTab="0"/>
  </bookViews>
  <sheets>
    <sheet name="Rekapitulace" sheetId="1" r:id="rId1"/>
    <sheet name="PS 01-21" sheetId="2" r:id="rId2"/>
    <sheet name="PS 02-51" sheetId="3" r:id="rId3"/>
    <sheet name="SO 10-01" sheetId="4" r:id="rId4"/>
    <sheet name="SO 14-01" sheetId="5" r:id="rId5"/>
    <sheet name="SO 11-01" sheetId="6" r:id="rId6"/>
    <sheet name="SO 80-01" sheetId="7" r:id="rId7"/>
    <sheet name="SO 20-01" sheetId="8" r:id="rId8"/>
    <sheet name="SO 84-01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<sst xmlns="http://schemas.openxmlformats.org/spreadsheetml/2006/main" count="3149" uniqueCount="776">
  <si>
    <t xml:space="preserve">             Aspe</t>
  </si>
  <si>
    <t>Soupis objektů s DPH</t>
  </si>
  <si>
    <t>5423530006</t>
  </si>
  <si>
    <t>Rekonstrukce mostu v km 21.502 trati Rumburk (mimo) - Sebnitz (dbag)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</si>
  <si>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</si>
  <si>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</si>
  <si>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</si>
  <si>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</si>
  <si>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</si>
  <si>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</si>
  <si>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</si>
  <si>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</si>
  <si>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</si>
  <si>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</si>
  <si>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</si>
  <si>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</si>
  <si>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01-21</t>
  </si>
  <si>
    <t xml:space="preserve">  PS 01-21 Úpravy traťového zabezpečovacího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</si>
  <si>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</si>
  <si>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</si>
  <si>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</si>
  <si>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</si>
  <si>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</si>
  <si>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</si>
  <si>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</si>
  <si>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</si>
  <si>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</si>
  <si>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</si>
  <si>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</si>
  <si>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</si>
  <si>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</si>
  <si>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</si>
  <si>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</si>
  <si>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</si>
  <si>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</si>
  <si>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</si>
  <si>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</si>
  <si>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</si>
  <si>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</si>
  <si>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</si>
  <si>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</si>
  <si>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</si>
  <si>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</si>
  <si>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</si>
  <si>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</si>
  <si>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PS 01-21</t>
  </si>
  <si>
    <t>PS 01-21 Úpravy traťového zabezpečovacího zařízení</t>
  </si>
  <si>
    <t>SD</t>
  </si>
  <si>
    <t>0</t>
  </si>
  <si>
    <t>Všeobecné konstrukce a práce</t>
  </si>
  <si>
    <t>P</t>
  </si>
  <si>
    <t>1</t>
  </si>
  <si>
    <t>132738</t>
  </si>
  <si>
    <t>HLOUBENÍ RÝH ŠÍŘ DO 2M PAŽ I NEPAŽ TŘ. I, ODVOZ DO 20KM</t>
  </si>
  <si>
    <t>M3</t>
  </si>
  <si>
    <t>OTSKP_2019</t>
  </si>
  <si>
    <t>PP</t>
  </si>
  <si>
    <t>popis položky</t>
  </si>
  <si>
    <t>VV</t>
  </si>
  <si>
    <t>výkaz výměr 75m x 0,35 x 0,8</t>
  </si>
  <si>
    <t>Technická specifikace položky odpovídá příslušné cenové soustavě</t>
  </si>
  <si>
    <t>132739</t>
  </si>
  <si>
    <t>PŘÍPLATEK ZA DALŠÍ 1KM DOPRAVY ZEMINY</t>
  </si>
  <si>
    <t>výkaz výměr</t>
  </si>
  <si>
    <t>17411</t>
  </si>
  <si>
    <t>ZÁSYP JAM A RÝH ZEMINOU SE ZHUTNĚNÍM</t>
  </si>
  <si>
    <t>výkaz výměr 60m x 0,35 x 0,8</t>
  </si>
  <si>
    <t>29</t>
  </si>
  <si>
    <t>R1-PŘEDB.</t>
  </si>
  <si>
    <t>OSTATNÍ POŽADAVKY - ZEMĚMĚŘIČSKÁ MĚŘENÍ</t>
  </si>
  <si>
    <t>KPL</t>
  </si>
  <si>
    <t>[bez vazby na CS]</t>
  </si>
  <si>
    <t>zahrnuje veškeré náklady spojené s objednatelem požadovanými zařízeními</t>
  </si>
  <si>
    <t>30</t>
  </si>
  <si>
    <t>R2-PŘEDB.</t>
  </si>
  <si>
    <t>OSTAT POŽADAVKY - DOKUMENTACE SKUTEČ PROVEDENÍ V DIGIT FORMĚ</t>
  </si>
  <si>
    <t>7</t>
  </si>
  <si>
    <t>PSV - montážní práce</t>
  </si>
  <si>
    <t>4</t>
  </si>
  <si>
    <t>701005</t>
  </si>
  <si>
    <t>VYHLEDÁVACÍ MARKER ZEMNÍ S MOŽNOSTÍ ZÁPISU</t>
  </si>
  <si>
    <t>KUS</t>
  </si>
  <si>
    <t>5</t>
  </si>
  <si>
    <t>702112</t>
  </si>
  <si>
    <t>KABELOVÝ ŽLAB ZEMNÍ VČETNĚ KRYTU SVĚTLÉ ŠÍŘKY PŘES 120 DO 250 MM</t>
  </si>
  <si>
    <t>M</t>
  </si>
  <si>
    <t>6</t>
  </si>
  <si>
    <t>702312</t>
  </si>
  <si>
    <t>ZAKRYTÍ KABELŮ VÝSTRAŽNOU FÓLIÍ ŠÍŘKY PŘES 20 DO 40 CM</t>
  </si>
  <si>
    <t>702902</t>
  </si>
  <si>
    <t>ZASYPÁNÍ KABELOVÉHO ŽLABU VRSTVOU Z PŘESÁTÉHO PÍSKU SVĚTLÉ ŠÍŘKY PŘES 120 DO 250 MM</t>
  </si>
  <si>
    <t>8</t>
  </si>
  <si>
    <t>742P17</t>
  </si>
  <si>
    <t>VYHLEDÁNÍ STÁVAJÍCÍHO KABELU (MĚŘENÍ, SONDA)</t>
  </si>
  <si>
    <t>9</t>
  </si>
  <si>
    <t>75A141</t>
  </si>
  <si>
    <t>KABEL METALICKÝ DVOUPLÁŠŤOVÝ PŘES 12 PÁRŮ - DODÁVKA</t>
  </si>
  <si>
    <t>KMPÁR</t>
  </si>
  <si>
    <t>výkaz výměr 320 m x 24P</t>
  </si>
  <si>
    <t>10</t>
  </si>
  <si>
    <t>75A247</t>
  </si>
  <si>
    <t>ZATAŽENÍ A SPOJKOVÁNÍ KABELŮ SE STÍNĚNÍM PŘES 12 PÁRŮ - MONTÁŽ</t>
  </si>
  <si>
    <t>11</t>
  </si>
  <si>
    <t>75A248</t>
  </si>
  <si>
    <t>ZATAŽENÍ A SPOJKOVÁNÍ KABELŮ SE STÍNĚNÍM PŘES 12 PÁRŮ - DEMONTÁŽ</t>
  </si>
  <si>
    <t>výkaz výměr 320 m demontáží  ze stávajícího stavu</t>
  </si>
  <si>
    <t>12</t>
  </si>
  <si>
    <t>75C721</t>
  </si>
  <si>
    <t>VZDÁLENOSTNÍ UPOZORNOVADLO, NEPROMĚNNÉ NÁVĚSTIDLO SE ZÁKLADEM - DODÁVKA</t>
  </si>
  <si>
    <t>13</t>
  </si>
  <si>
    <t>75C727</t>
  </si>
  <si>
    <t>VZDÁLENOSTNÍ UPOZORNOVADLO, NEPROMĚNNÉ NÁVĚSTIDLO SE ZÁKLADEM - MONTÁŽ</t>
  </si>
  <si>
    <t>14</t>
  </si>
  <si>
    <t>75C728</t>
  </si>
  <si>
    <t>VZDÁLENOSTNÍ UPOZORNOVADLO, NEPROMĚNNÉ NÁVĚSTIDLO SE ZÁKLADEM - DEMONTÁŽ</t>
  </si>
  <si>
    <t>popis položky: demontáž stávajícího</t>
  </si>
  <si>
    <t>15</t>
  </si>
  <si>
    <t>75E137</t>
  </si>
  <si>
    <t>PŘEZKOUŠENÍ VLAKOVÝCH CEST</t>
  </si>
  <si>
    <t>demontáž ukončení volných trubek po dobu dočasného uložení</t>
  </si>
  <si>
    <t>16</t>
  </si>
  <si>
    <t>75E147</t>
  </si>
  <si>
    <t>PŘEZKOUŠENÍ A REGULACE AUTOMATICKÉHO BLOKU</t>
  </si>
  <si>
    <t>17</t>
  </si>
  <si>
    <t>75I221</t>
  </si>
  <si>
    <t>KABEL ZEMNÍ DVOUPLÁŠŤOVÝ BEZ PANCÍŘE PRŮMĚRU ŽÍLY 0,8 MM DO 5XN</t>
  </si>
  <si>
    <t>KMČTYŘKA</t>
  </si>
  <si>
    <t>výkaz výměr 333,3 m x 3 čtyřky - položka vč. montáže</t>
  </si>
  <si>
    <t>18</t>
  </si>
  <si>
    <t>75I22Y</t>
  </si>
  <si>
    <t>KABEL ZEMNÍ DVOUPLÁŠŤOVÝ BEZ PANCÍŘE PRŮMĚRU ŽÍLY 0,8 MM - DEMONTÁŽ</t>
  </si>
  <si>
    <t>výkaz výměr 333 m demontáž stávajícího 3XN</t>
  </si>
  <si>
    <t>19</t>
  </si>
  <si>
    <t>75I911</t>
  </si>
  <si>
    <t>OPTOTRUBKA HDPE PRŮMĚRU DO 40 MM</t>
  </si>
  <si>
    <t>výkaz výměr 2x 330 m</t>
  </si>
  <si>
    <t>20</t>
  </si>
  <si>
    <t>75I91X</t>
  </si>
  <si>
    <t>OPTOTRUBKA HDPE - MONTÁŽ</t>
  </si>
  <si>
    <t>výkaz výměr  2x 330 m montáží</t>
  </si>
  <si>
    <t>21</t>
  </si>
  <si>
    <t>75I91Y</t>
  </si>
  <si>
    <t>OPTOTRUBKA HDPE - DEMONTÁŽ</t>
  </si>
  <si>
    <t>OTSKP_2018</t>
  </si>
  <si>
    <t>výkaz výměr  2x 330 m demontáží  ze stávajícího stavu</t>
  </si>
  <si>
    <t>22</t>
  </si>
  <si>
    <t>75I961</t>
  </si>
  <si>
    <t>OPTOTRUBKA - HERMETIZACE ÚSEKU DO 2000 M</t>
  </si>
  <si>
    <t>ÚSEK</t>
  </si>
  <si>
    <t>23</t>
  </si>
  <si>
    <t>75I962</t>
  </si>
  <si>
    <t>OPTOTRUBKA - KALIBRACE</t>
  </si>
  <si>
    <t>24</t>
  </si>
  <si>
    <t>75IA51</t>
  </si>
  <si>
    <t>OPTOTRUBKOVÁ KONCOVKA PRŮMĚRU DO 40 MM</t>
  </si>
  <si>
    <t>ukončení volných trubek po dobu dočasného uložení</t>
  </si>
  <si>
    <t>25</t>
  </si>
  <si>
    <t>75IA5Y</t>
  </si>
  <si>
    <t>OPTOTRUBKOVÁ KONCOVKA - DEMONTÁŽ</t>
  </si>
  <si>
    <t>26</t>
  </si>
  <si>
    <t>75ID21</t>
  </si>
  <si>
    <t>PLASTOVÁ ZEMNÍ KOMORA PRO ULOŽENÍ SPOJKY</t>
  </si>
  <si>
    <t>27</t>
  </si>
  <si>
    <t>75ID31</t>
  </si>
  <si>
    <t>PLASTOVÁ ZEMNÍ KOMORA TĚSNENÍ PRO HDPE TRUBKU DO 40 MM</t>
  </si>
  <si>
    <t>28</t>
  </si>
  <si>
    <t>75IJ12</t>
  </si>
  <si>
    <t>MĚŘENÍ JEDNOSMĚRNÉ NA SDĚLOVACÍM KABELU</t>
  </si>
  <si>
    <t>D.2</t>
  </si>
  <si>
    <t>Železniční sdělovací zařízení</t>
  </si>
  <si>
    <t xml:space="preserve">  PS 02-51</t>
  </si>
  <si>
    <t xml:space="preserve">  Úpravy stávajících sdělovacích kabelů</t>
  </si>
  <si>
    <t>PS 02-51</t>
  </si>
  <si>
    <t>Úpravy stávajících sdělovacích kabelů</t>
  </si>
  <si>
    <t>R2- PŘEDB.</t>
  </si>
  <si>
    <t>701003</t>
  </si>
  <si>
    <t>BETONOVÝ OZNAČNÍK</t>
  </si>
  <si>
    <t>KS</t>
  </si>
  <si>
    <t>709210</t>
  </si>
  <si>
    <t>KŘIŽOVATKA KABELOVÝCH VEDENÍ SE STÁVAJÍCÍ INŽENÝRSKOU SÍTÍ (KABELEM, POTRUBÍM APOD.)</t>
  </si>
  <si>
    <t>709521</t>
  </si>
  <si>
    <t>PODPŮRNÉ A POMOCNÉ KONSTRUKCE OCELOVÉ Z PLECHU TL. DO 5 MM BEZ POVRCHOVÉ ÚPRAVY</t>
  </si>
  <si>
    <t>KG</t>
  </si>
  <si>
    <t>75I222</t>
  </si>
  <si>
    <t>KABEL ZEMNÍ DVOUPLÁŠŤOVÝ BEZ PANCÍŘE PRŮMĚRU ŽÍLY 0,8 MM DO 25XN</t>
  </si>
  <si>
    <t>výkaz výměr  350 m x 10 čtyřek</t>
  </si>
  <si>
    <t>výkaz výměr  350 m demontáží ze stávajícího stavu</t>
  </si>
  <si>
    <t>75IJ15</t>
  </si>
  <si>
    <t>MĚŘENÍ A VYROVNÁNÍ KAPACITNÍCH NEROVNOVÁH NA MÍSTNÍM SDĚLOVACÍM KABELU, KABEL DO 8 KM DÉLKY, 1 ČTYŘKA</t>
  </si>
  <si>
    <t>E.1.1.1</t>
  </si>
  <si>
    <t>Železniční svršek</t>
  </si>
  <si>
    <t xml:space="preserve">  SO 10-01</t>
  </si>
  <si>
    <t xml:space="preserve">  Železniční svršek</t>
  </si>
  <si>
    <t>SO 10-01</t>
  </si>
  <si>
    <t>015</t>
  </si>
  <si>
    <t>Poplatky za skládky</t>
  </si>
  <si>
    <t>015210</t>
  </si>
  <si>
    <t>POPLATKY ZA LIKVIDACŮ ODPADŮ NEKONTAMINOVANÝCH - 17 01 01  ŽELEZNIČNÍ PRAŽCE BETONOVÉ</t>
  </si>
  <si>
    <t>T</t>
  </si>
  <si>
    <t>2019_OTSKP</t>
  </si>
  <si>
    <t>1: 5ks; 1,4</t>
  </si>
  <si>
    <t>015660</t>
  </si>
  <si>
    <t>POPLATKY ZA LIKVIDACŮ ODPADŮ NEBEZPEČNÝCH - 17 02 04*  ŽELEZNIČNÍ PRAŽCE DŘEVĚNÉ - MOSTNICE</t>
  </si>
  <si>
    <t>1: 7+36,2</t>
  </si>
  <si>
    <t>50</t>
  </si>
  <si>
    <t>Komunikace</t>
  </si>
  <si>
    <t>512550</t>
  </si>
  <si>
    <t>KOLEJOVÉ LOŽE - ZŘÍZENÍ Z KAMENIVA HRUBÉHO DRCENÉHO (ŠTĚRK)</t>
  </si>
  <si>
    <t>1: viz. pril. výkazu výměr; 321</t>
  </si>
  <si>
    <t>52</t>
  </si>
  <si>
    <t>Zřízení železničního svršku</t>
  </si>
  <si>
    <t>515000</t>
  </si>
  <si>
    <t>KOLEJOVÉ LOŽE - ZPEVNĚNÍ PRYSKYŘICÍ</t>
  </si>
  <si>
    <t>523252</t>
  </si>
  <si>
    <t>KOLEJ 60 E2, ROZD. "D", BEZSTYKOVÁ, PR. BET. BEZPODKLADNICOVÝ, UP. PRUŽNÉ</t>
  </si>
  <si>
    <t>528252</t>
  </si>
  <si>
    <t>KOLEJ 49 E1, ROZD. "D", BEZSTYKOVÁ, PR. BET. BEZPODKLADNICOVÝ, UP. PRUŽNÉ</t>
  </si>
  <si>
    <t>5289E2</t>
  </si>
  <si>
    <t>KOLEJ 49 E1, "L", BEZSTYKOVÁ, OCELOVÝ Y, UP. PRUŽNÉ</t>
  </si>
  <si>
    <t>542121</t>
  </si>
  <si>
    <t>SMĚROVÉ A VÝŠKOVÉ VYROVNÁNÍ KOLEJE NA PRAŽCÍCH BETONOVÝCH DO 0,05 M</t>
  </si>
  <si>
    <t>1: viz. pril. výkazu výměr; 50</t>
  </si>
  <si>
    <t>542141</t>
  </si>
  <si>
    <t>SMĚROVÉ A VÝŠKOVÉ VYROVNÁNÍ KOLEJE NA PRAŽCÍCH OCELOVÝCH Y DO 0,05 M</t>
  </si>
  <si>
    <t>543412</t>
  </si>
  <si>
    <t>VÝMĚNA UPEVNĚNÍ (ŠROUBŮ, SPON, SVĚREK, KROUŽKŮ) PRUŽNÉHO - z tuhého na pružné</t>
  </si>
  <si>
    <t>PÁR</t>
  </si>
  <si>
    <t>R5233520</t>
  </si>
  <si>
    <t>KOLEJ 60 E2, ROZD. "U", BEZSTYKOVÁ, PR. BET. BEZPODKLADNICOVÝ, UP. PRUŽNÉ</t>
  </si>
  <si>
    <t>pražce VPS</t>
  </si>
  <si>
    <t>Technická specifikace položky odpovídá příslušné cenové soustavě + VLOŽENÍ HMOŽDINEK PRO ATYPICKÉ UPĚVNĚNÍ KOLEJE</t>
  </si>
  <si>
    <t>R523400</t>
  </si>
  <si>
    <t>KOLEJ 60 E2, ZVLÁŠTNÍ (ATYPICKÉ) ROZDĚLENÍ, BEZSTYKOVÁ, ATYPICKÝ MONOLITICKÝ PODKLAD TYPU JÁMY, UP. - PRUŽNÉ</t>
  </si>
  <si>
    <t>Firemní práce</t>
  </si>
  <si>
    <t>1: Kolej na mostě - podkladnice DFF300 ; 191,3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</si>
  <si>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</si>
  <si>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R528900E2</t>
  </si>
  <si>
    <t>KOLEJ 60 E2, "L", BEZSTYKOVÁ, OCELOVÝ Y,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</si>
  <si>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</si>
  <si>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</t>
  </si>
  <si>
    <t>Svary kolejnic a izolované styky</t>
  </si>
  <si>
    <t>545111</t>
  </si>
  <si>
    <t>SVAR KOLEJNIC (STEJNÉHO TVARU) 60 E2, R 65 JEDNOTLIVĚ</t>
  </si>
  <si>
    <t>545121</t>
  </si>
  <si>
    <t>SVAR KOLEJNIC (STEJNÉHO TVARU) 49 E1, T JEDNOTLIVĚ</t>
  </si>
  <si>
    <t>545210</t>
  </si>
  <si>
    <t>SVAR PŘECHODOVÝ (PŘECHODOVÁ KOLEJNICE) 49 E1/60 E2</t>
  </si>
  <si>
    <t>549510</t>
  </si>
  <si>
    <t>ŘEZÁNÍ KOLEJNIC BEZ OHLEDU NA TVAR</t>
  </si>
  <si>
    <t>OTSKP-ŽS</t>
  </si>
  <si>
    <t>1: pilou ; 32</t>
  </si>
  <si>
    <t>96</t>
  </si>
  <si>
    <t>Bourání a demontáže</t>
  </si>
  <si>
    <t>965010</t>
  </si>
  <si>
    <t>ODSTRANĚNÍ KOLEJOVÉHO LOŽE A DRÁŽNÍCH STEZEK</t>
  </si>
  <si>
    <t>1: určené k recyklaci a zpětnému použití jako ŠD; 141</t>
  </si>
  <si>
    <t>965023</t>
  </si>
  <si>
    <t>ODSTRANĚNÍ KOLEJOVÉHO LOŽE A DRÁŽNÍCH STEZEK - ODVOZ NA RECYKLACI</t>
  </si>
  <si>
    <t>M3KM</t>
  </si>
  <si>
    <t>1: 141*59</t>
  </si>
  <si>
    <t>965114</t>
  </si>
  <si>
    <t>DEMONTÁŽ KOLEJE NA BETONOVÝCH PRAŽCÍCH ROZEBRÁNÍM DO SOUČÁSTÍ</t>
  </si>
  <si>
    <t>965116</t>
  </si>
  <si>
    <t>DEMONTÁŽ KOLEJE NA BETONOVÝCH PRAŽCÍCH - ODVOZ ROZEBRANÝCH SOUČÁSTÍ K LIKVIDACI</t>
  </si>
  <si>
    <t>tkm</t>
  </si>
  <si>
    <t>1: 42,8*3+1,4*65</t>
  </si>
  <si>
    <t>965124</t>
  </si>
  <si>
    <t>DEMONTÁŽ KOLEJE NA DŘEVĚNÝCH PRAŽCÍCH ROZEBRÁNÍM DO SOUČÁSTÍ</t>
  </si>
  <si>
    <t>965126</t>
  </si>
  <si>
    <t>DEMONTÁŽ KOLEJE NA DŘEVĚNÝCH PRAŽCÍCH - ODVOZ ROZEBRANÝCH SOUČÁSTÍ K LIKVIDACI</t>
  </si>
  <si>
    <t>1: 12,5*3+7*65</t>
  </si>
  <si>
    <t>965154</t>
  </si>
  <si>
    <t>DEMONTÁŽ KOLEJE NA MOSTNÍCH KONSTRUKCÍCH ROZEBRÁNÍM DO SOUČÁSTÍ</t>
  </si>
  <si>
    <t>965156</t>
  </si>
  <si>
    <t>DEMONTÁŽ KOLEJE NA MOSTNÍCH KONSTRUKCÍCH - ODVOZ ROZEBRANÝCH SOUČÁSTÍ K LIKVIDACI</t>
  </si>
  <si>
    <t>1: 51,2*3+36,2*65</t>
  </si>
  <si>
    <t>R5432E20</t>
  </si>
  <si>
    <t>VÝMĚNA JEDNOTLIVÉHO PRAŽCE OCELOVÉHO Y, UPEVNĚNÍ PRUŽNÉ</t>
  </si>
  <si>
    <t>JEN DEMONTÁŽ</t>
  </si>
  <si>
    <t>KS1</t>
  </si>
  <si>
    <t>Technická specifikace položky odpovídá příslušné cenové soustavě (PATRNÉ Z NÁZVU POLOŽKY)</t>
  </si>
  <si>
    <t xml:space="preserve">  SO 14-01</t>
  </si>
  <si>
    <t xml:space="preserve">  Výstroj a značení trati</t>
  </si>
  <si>
    <t>SO 14-01</t>
  </si>
  <si>
    <t>Výstroj a značení trati</t>
  </si>
  <si>
    <t>90</t>
  </si>
  <si>
    <t>Ostatní konstrukce a práce</t>
  </si>
  <si>
    <t>923481</t>
  </si>
  <si>
    <t>STANIČNÍK - TABULE "ÚZKÁ"</t>
  </si>
  <si>
    <t>923941</t>
  </si>
  <si>
    <t>ZAJIŠŤOVACÍ ZNAČKA KONZOLOVÁ (K) VČETNĚ OCELOVÉHO SLOUPKU</t>
  </si>
  <si>
    <t>965841</t>
  </si>
  <si>
    <t>DEMONTÁŽ JAKÉKOLIV NÁVĚSTI</t>
  </si>
  <si>
    <t>965842</t>
  </si>
  <si>
    <t>DEMONTÁŽ JAKÉKOLIV NÁVĚSTI - ODVOZ (NA LIKVIDACI ODPADŮ NEBO JINÉ URČENÉ MÍSTO)</t>
  </si>
  <si>
    <t>1: 2*10*3</t>
  </si>
  <si>
    <t>E.1.1.2</t>
  </si>
  <si>
    <t>Železniční spodek</t>
  </si>
  <si>
    <t xml:space="preserve">  SO 11-01</t>
  </si>
  <si>
    <t xml:space="preserve">  Železniční spodek</t>
  </si>
  <si>
    <t>SO 11-01</t>
  </si>
  <si>
    <t>015111</t>
  </si>
  <si>
    <t>POPLATKY ZA LIKVIDACŮ ODPADŮ NEKONTAMINOVANÝCH - 17 05 04  VYTĚŽENÉ ZEMINY A HORNINY -  I. TŘÍDA - TĚŽITELNOSTI</t>
  </si>
  <si>
    <t>Zemní práce</t>
  </si>
  <si>
    <t>123738</t>
  </si>
  <si>
    <t>ODKOP PRO SPOD STAVBU SILNIC A ŽELEZNIC TŘ. I, ODVOZ DO 20KM</t>
  </si>
  <si>
    <t>1: viz. pril. výkazu výměr; 342,8+125</t>
  </si>
  <si>
    <t>123739</t>
  </si>
  <si>
    <t>1: 467,8*39</t>
  </si>
  <si>
    <t>17120</t>
  </si>
  <si>
    <t>ULOŽENÍ SYPANINY DO NÁSYPŮ A NA SKLÁDKY BEZ ZHUTNĚNÍ</t>
  </si>
  <si>
    <t>1: 467,8</t>
  </si>
  <si>
    <t>18110</t>
  </si>
  <si>
    <t>ÚPRAVA PLÁNĚ SE ZHUTNĚNÍM V HORNINĚ TŘ. I</t>
  </si>
  <si>
    <t>M2</t>
  </si>
  <si>
    <t>1: Viz. pril. výkazu výměr.;764,3</t>
  </si>
  <si>
    <t>501101</t>
  </si>
  <si>
    <t>ZŘÍZENÍ KONSTRUKČNÍ VRSTVY TĚLESA ŽELEZNIČNÍHO SPODKU ZE ŠTĚRKODRTI NOVÉ - fr. 0/32</t>
  </si>
  <si>
    <t>501102</t>
  </si>
  <si>
    <t>ZŘÍZENÍ KONSTRUKČNÍ VRSTVY TĚLESA ŽELEZNIČNÍHO SPODKU ZE ŠTĚRKODRTI RECYKLOVANÉ - fr. 0/32</t>
  </si>
  <si>
    <t>1: viz. pril. výkazu výměr; 140</t>
  </si>
  <si>
    <t>501430</t>
  </si>
  <si>
    <t>ZŘÍZENÍ KONSTRUKČNÍ VRSTVY TĚLESA ŽELEZNIČNÍHO SPODKU ZE ZEMINY ZLEPŠENÉ (STABILIZOVANÉ) - VÁPNO-CEMENTEM</t>
  </si>
  <si>
    <t>1: viz.výkaz výměr- tl.500mm; 125</t>
  </si>
  <si>
    <t xml:space="preserve">  SO 80-01</t>
  </si>
  <si>
    <t xml:space="preserve">  Příprava území</t>
  </si>
  <si>
    <t>SO 80-01</t>
  </si>
  <si>
    <t>Příprava území</t>
  </si>
  <si>
    <t>112018</t>
  </si>
  <si>
    <t>KÁCENÍ STROMŮ D KMENE DO 0,5M S ODSTRANĚNÍM PAŘEZŮ, ODVOZ DO 20KM</t>
  </si>
  <si>
    <t>1: viz příloha 001, stromy do 0,5 m; 13</t>
  </si>
  <si>
    <t>112028</t>
  </si>
  <si>
    <t>KÁCENÍ STROMŮ D KMENE DO 0,9M S ODSTRANĚNÍM PAŘEZŮ, ODVOZ DO 20KM</t>
  </si>
  <si>
    <t>1: viz příloha 001, stromy do 0,9 m; 4</t>
  </si>
  <si>
    <t>112048</t>
  </si>
  <si>
    <t>KÁCENÍ STROMŮ D KMENE DO 0,3M S ODSTRANĚNÍM PAŘEZŮ, ODVOZ DO 20KM</t>
  </si>
  <si>
    <t>1: viz příloha 001, stromy do 0,3 m; 191</t>
  </si>
  <si>
    <t>18472</t>
  </si>
  <si>
    <t>OŠETŘENÍ DŘEVIN SOLITERNÍCH</t>
  </si>
  <si>
    <t>1: viz příloha 001 TZ, 2x ročně; 2*15</t>
  </si>
  <si>
    <t>184B13</t>
  </si>
  <si>
    <t>VYSAZOVÁNÍ STROMŮ LISTNATÝCH S BALEM OBVOD KMENE DO 12CM, PODCHOZÍ VÝŠ MIN 2,2M</t>
  </si>
  <si>
    <t>1: viz příloha 001 TZ; 15</t>
  </si>
  <si>
    <t>18600</t>
  </si>
  <si>
    <t>ZALÉVÁNÍ VODOU</t>
  </si>
  <si>
    <t>1: 15*0,6</t>
  </si>
  <si>
    <t>R112049-209</t>
  </si>
  <si>
    <t>KÁCENÍ STROMŮ, PŘÍPLATEK ZA KAŽDÝ DALŠÍ 1 KM NAD 20 KM</t>
  </si>
  <si>
    <t>R 209</t>
  </si>
  <si>
    <t>1: viz příloha 001, do 30 km (Varnsdorf); 14,1*10</t>
  </si>
  <si>
    <t>Poplatky za likvidaci odpadů</t>
  </si>
  <si>
    <t>15160</t>
  </si>
  <si>
    <t>POPLATKY ZA LIKVIDACŮ ODPADŮ NEKONTAMINOVANÝCH - 02 01 03  SMÝCENÉ STROMY A KEŘE</t>
  </si>
  <si>
    <t>1: viz příloha 001; 14,1</t>
  </si>
  <si>
    <t>E.1.4</t>
  </si>
  <si>
    <t>Mosty, propustky, zdi</t>
  </si>
  <si>
    <t xml:space="preserve">  SO 20-01</t>
  </si>
  <si>
    <t xml:space="preserve">  Železniční most v km 21.502</t>
  </si>
  <si>
    <t>SO 20-01</t>
  </si>
  <si>
    <t>Železniční most v km 21.502</t>
  </si>
  <si>
    <t>02841</t>
  </si>
  <si>
    <t>PRŮZKUMNÉ PRÁCE ŽIVOTNÍHO PROSTŘEDÍ NA POVRCHU</t>
  </si>
  <si>
    <t>OTSKP-SPK+ŽS 2018</t>
  </si>
  <si>
    <t>1: před záhájením stavby a po uvedení do provozu, viz TZ; 2</t>
  </si>
  <si>
    <t>02851</t>
  </si>
  <si>
    <t>PRŮZKUMNÉ PRÁCE DIAGNOSTIKY KONSTRUKCÍ NA POVRCHU</t>
  </si>
  <si>
    <t>1: měření teploty nosné konstrukce, viz TZ; 1</t>
  </si>
  <si>
    <t>02861</t>
  </si>
  <si>
    <t>PRŮZKUMNÉ PRÁCE PROTIKOROZNÍ A BLUDNÝCH PROUDŮ NA POVRCHU</t>
  </si>
  <si>
    <t>1: viz položka 17120; 220,6*1,8</t>
  </si>
  <si>
    <t>015140</t>
  </si>
  <si>
    <t>POPLATKY ZA LIKVIDACŮ ODPADŮ NEKONTAMINOVANÝCH - 17 01 01  BETON Z DEMOLIC OBJEKTŮ, ZÁKLADŮ TV</t>
  </si>
  <si>
    <t>1: viz položka 96615A; 1,32*2,2</t>
  </si>
  <si>
    <t>015330</t>
  </si>
  <si>
    <t>POPLATKY ZA LIKVIDACŮ ODPADŮ NEKONTAMINOVANÝCH - 17 05 04  KAMENNÁ SUŤ</t>
  </si>
  <si>
    <t>1: viz položka 96613A; 114,5*2,5 
2: viz položka 96612A; 8*2,5</t>
  </si>
  <si>
    <t>13173A</t>
  </si>
  <si>
    <t>HLOUBENÍ JAM ZAPAŽ I NEPAŽ TŘ. I - BEZ DOPRAVY</t>
  </si>
  <si>
    <t>1: viz příloha 101, výkopy 
2: svahový kužel O1; 88,0 
3: svahový kužel O2; 83,0 
4: viz příloha 502, výkop pro dlažbu; 49,6</t>
  </si>
  <si>
    <t>13173B</t>
  </si>
  <si>
    <t>HLOUBENÍ JAM ZAPAŽ I NEPAŽ TŘ. I - DOPRAVA</t>
  </si>
  <si>
    <t>1: do 30 km; 220,6*30</t>
  </si>
  <si>
    <t>1: viz položka 13173A; 220,6</t>
  </si>
  <si>
    <t>17481</t>
  </si>
  <si>
    <t>ZÁSYP JAM A RÝH Z NAKUPOVANÝCH MATERIÁLŮ</t>
  </si>
  <si>
    <t>1: viz příloha 502, zásypy - spodní stavba, k dlažbě okolo pilířů (zemina vhodná); 6 
2: viz příloha 502, zásypy - spodní stavba, oblast mezi římsovými zídkami (štěrkodrť 0-22); 15,6</t>
  </si>
  <si>
    <t>Základy</t>
  </si>
  <si>
    <t>21331</t>
  </si>
  <si>
    <t>DRENÁŽNÍ VRSTVY Z BETONU MEZEROVITÉHO (DRENÁŽNÍHO)</t>
  </si>
  <si>
    <t>1: viz příloha 502, drenážní beton MCB; 1,5</t>
  </si>
  <si>
    <t>261412</t>
  </si>
  <si>
    <t>VRTY PRO KOTVENÍ A INJEKTÁŽ TŘ IV NA POVRCHU D DO 16MM</t>
  </si>
  <si>
    <t>1: viz příloha 109, sanační vrt průměru 12 mm 
2: spáry; 3720,0</t>
  </si>
  <si>
    <t>261415</t>
  </si>
  <si>
    <t>VRTY PRO KOTVENÍ A INJEKTÁŽ NA POVRCHU TŘ. IV D DO 50MM</t>
  </si>
  <si>
    <t>1: viz příloha 109, sanační vrt průměru 42 mm 
2: dřík - injektáž základní; 2753,5 
3: dřík - injektáž doplňková; 704,4</t>
  </si>
  <si>
    <t>261416</t>
  </si>
  <si>
    <t>VRTY PRO KOTV, INJEKT, MIKROPIL NA POVRCHU TŘ IV D DO 80MM</t>
  </si>
  <si>
    <t>1: viz příloha 109, sanační vrt průměru 55 mm 
2: základ; 933,6 
3: viz příloha 108, sanace hlav pilířů 
4: kotevní trny, vrty průměru 55 mm, délky 2000 mm, P1 a P6; (4+4)*2,0 
5: kotevní trny, vrty průměru 55 mm, délky 3000 mm, P2 až P5; (8+8+8+8)*3,0 
6: viz příloha 107 a 012, vrty pro spínací tyče průměru 70 mm; 4*(2+2,8)+4*2,2</t>
  </si>
  <si>
    <t>26144</t>
  </si>
  <si>
    <t>VRTY PRO KOTVENÍ, INJEKTÁŽ A MIKROPILOTY NA POVRCHU TŘ. IV D DO 200MM</t>
  </si>
  <si>
    <t>1: viz příloha 109, trysková injektáž vrt průměru 156 mm; 250</t>
  </si>
  <si>
    <t>272365</t>
  </si>
  <si>
    <t>VÝZTUŽ ZÁKLADŮ Z OCELI 10505, B500B</t>
  </si>
  <si>
    <t>1: viz příloha 109, výztuž do základu průměru 25 mm; 3594,4/1000</t>
  </si>
  <si>
    <t>282611</t>
  </si>
  <si>
    <t>INJEKTOVÁNÍ VYSOKOTLAKÉ Z CEMENTOVÝCH POJIV NA POVRCHU</t>
  </si>
  <si>
    <t>1: viz příloha 109 
2: dřík - injektáž základní; 55,07 
3: dřík - injektáž doplňková; 14,09 
4: základ; 2,45 
5: podzákladí; 0,80 
6: spáry; 4,46 
7: viz příloha 501, sanace svahových kuželů opěr 
8: injektážní směs; 275,62</t>
  </si>
  <si>
    <t>285361</t>
  </si>
  <si>
    <t>KOTVENÍ NA POVRCHU Z BETONÁŘSKÉ VÝZTUŽE DL. DO 3M</t>
  </si>
  <si>
    <t>1: viz příloha 108, sanace hlav pilířů 
2: kotevní trny, průměru 25 mm, délky 2750 mm, P1 a P6; 4+4</t>
  </si>
  <si>
    <t>285362</t>
  </si>
  <si>
    <t>KOTVENÍ NA POVRCHU Z BETONÁŘSKÉ VÝZTUŽE DL. DO 4M</t>
  </si>
  <si>
    <t>1: viz příloha 108, sanace hlav pilířů 
2: kotevní trny, průměru 25 mm, délky 3750 mm, P2 až P5; 8+8+8+8</t>
  </si>
  <si>
    <t>285378</t>
  </si>
  <si>
    <t>KOTVENÍ NA POVRCHU Z PŘEDPÍNACÍ VÝZTUŽE DL. DO 10M</t>
  </si>
  <si>
    <t>1: viz příloha 107 a 012, spínací tyče; 8</t>
  </si>
  <si>
    <t>285379</t>
  </si>
  <si>
    <t>PŘÍPLATEK ZA DALŠÍ 1M KOTVENÍ NA POVRCHU Z PŘEDPÍNACÍ VÝZTUŽE</t>
  </si>
  <si>
    <t>1: viz příloha 107 a 012, spínací tyče; 4*(13,4-10)</t>
  </si>
  <si>
    <t>285392</t>
  </si>
  <si>
    <t>DODATEČNÉ KOTVENÍ VLEPENÍM BETONÁŘSKÉ VÝZTUŽE D DO 16MM DO VRTŮ</t>
  </si>
  <si>
    <t>1: viz příloha 108, sanace hlav pilířů 
2: obvodové trny, průměru 16 mm, délky 370 mm, P1 až P6; 13+28+28+28+28+13</t>
  </si>
  <si>
    <t>285393</t>
  </si>
  <si>
    <t>DODATEČNÉ KOTVENÍ VLEPENÍM BETONÁŘSKÉ VÝZTUŽE D DO 20MM DO VRTŮ</t>
  </si>
  <si>
    <t>1: viz příloha 108, sanace hlav pilířů 
2: trny kamenného bloku, průměru 20 mm, délky 600 mm, P1 až P6; 24+40+40+40+40+24</t>
  </si>
  <si>
    <t>286311</t>
  </si>
  <si>
    <t>KOTVY SAMOZÁVRTNÉ DL DO 3M ÚNOS DO 50KN</t>
  </si>
  <si>
    <t>1: viz příloha 501, sanace svahových kuželů opěr 
2: injektážní zavrtávací kotevní tyč, délka 3,0 m; 304</t>
  </si>
  <si>
    <t>288321</t>
  </si>
  <si>
    <t>TRYSKOVÁ INJEKTÁŽ D SLOUPU DO 800MM DL VRTU DO 6M NA POVRCHU</t>
  </si>
  <si>
    <t>1: viz příloha 109, trysková injektáž sloupy průměru 700 mm, spotřeba 150 l/m; 250*150/1000</t>
  </si>
  <si>
    <t>28994</t>
  </si>
  <si>
    <t>OPLÁŠTĚNÍ (ZPEVNĚNÍ) Z OCELOVÝCH SÍTÍ (A MŘÍŽOVIN)</t>
  </si>
  <si>
    <t>1: viz příloha 501, sanace svahových kuželů opěr 
2: ocelová ochranná síť, šířka 3,0 m, včetně proplétaných lan; 210*3,0</t>
  </si>
  <si>
    <t>Svislé konstrukce</t>
  </si>
  <si>
    <t>317325</t>
  </si>
  <si>
    <t>ŘÍMSY ZE ŽELEZOBETONU DO C30/37</t>
  </si>
  <si>
    <t>1: viz příloha 202, beton římsových zídek C30/37, vč. 1 x ALP + 2 x ALN (SVI 3) 
2: římsové zídky O1; 14,41 
3: římsové zídky O2; 14,16</t>
  </si>
  <si>
    <t>317365</t>
  </si>
  <si>
    <t>VÝZTUŽ ŘÍMS Z OCELI 10505, B500B</t>
  </si>
  <si>
    <t>1: viz příloha 205.1, výztuž římsové zídky O1; 2,38803 
2: viz příloha 205.2, výztuž římsové zídky O2; 2,51547</t>
  </si>
  <si>
    <t>333215</t>
  </si>
  <si>
    <t>PŘEZDĚNÍ OPĚR A KŘÍDEL Z KAMENNÉHO ZDIVA</t>
  </si>
  <si>
    <t>1: viz příloha 103, přezdění stávajících konstrukcí; 4,64</t>
  </si>
  <si>
    <t>333221</t>
  </si>
  <si>
    <t>OBKLAD MOSTNÍCH OPĚR A KŘÍDEL KVÁDROVÝ A ŘÁDKOVÝ</t>
  </si>
  <si>
    <t>1: viz příloha 102, dozdění stávajících konstrukcí; 6,69</t>
  </si>
  <si>
    <t>31</t>
  </si>
  <si>
    <t>333325</t>
  </si>
  <si>
    <t>MOSTNÍ OPĚRY A KŘÍDLA ZE ŽELEZOVÉHO BETONU DO C30/37</t>
  </si>
  <si>
    <t>1: viz příloha 203.1 až 203.3, beton úložných prahů C30/37; 87</t>
  </si>
  <si>
    <t>32</t>
  </si>
  <si>
    <t>333365</t>
  </si>
  <si>
    <t>VÝZTUŽ MOSTNÍCH OPĚR A KŘÍDEL Z OCELI 10505, B500B</t>
  </si>
  <si>
    <t>1: viz příloha 206.1 až 206.3, výztuž úložných prahů; 2,96276+5,13993*4+3,13295</t>
  </si>
  <si>
    <t>33</t>
  </si>
  <si>
    <t>348173</t>
  </si>
  <si>
    <t>ZÁBRADLÍ Z DÍLCŮ KOVOVÝCH ŽÁROVĚ ZINK PONOREM S NÁTĚREM</t>
  </si>
  <si>
    <t>1: viz příloha 012 - výkaz oceli 
2: zábradlí na opěrách včetně PKO, kotvení a podlití sloupků polymerbetonem; 2572,0</t>
  </si>
  <si>
    <t>77</t>
  </si>
  <si>
    <t>R311373</t>
  </si>
  <si>
    <t>LANOVÝ SYSTÉM SANACE SVAHOVÉHO KUŽELE - DIAGONÁLNÍ LANO</t>
  </si>
  <si>
    <t>1: viz příloha 501; 254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</si>
  <si>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</si>
  <si>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40</t>
  </si>
  <si>
    <t>Vodorovné konstrukce</t>
  </si>
  <si>
    <t>34</t>
  </si>
  <si>
    <t>420325</t>
  </si>
  <si>
    <t>PŘECHODOVÉ DESKY MOSTNÍCH OPĚR ZE ŽELEZOBETONU C30/37</t>
  </si>
  <si>
    <t>1: viz příloha 201.1 a 201.2, beton přechodových desek C30/37 
2: přechodová deska O1; 43-8,66 
3: přechodová deska O2; 44-8,79</t>
  </si>
  <si>
    <t>35</t>
  </si>
  <si>
    <t>420365</t>
  </si>
  <si>
    <t>VÝZTUŽ PŘECHODOVÝCH DESEK MOSTNÍCH OPĚR Z OCELI 10505, B500B</t>
  </si>
  <si>
    <t>1: viz příloha 204.1, výztuž přechodové desky O1; 5,66217 
2: viz příloha 204.2, výztuž přechodové desky O2; 5,75270</t>
  </si>
  <si>
    <t>36</t>
  </si>
  <si>
    <t>42842</t>
  </si>
  <si>
    <t>MOSTNÍ LOŽISKA Z OCELI (OCELOLITINY) PRO ZATÍŽ DO 2,5MN</t>
  </si>
  <si>
    <t>1: montážní ložiska; 20</t>
  </si>
  <si>
    <t>37</t>
  </si>
  <si>
    <t>428731</t>
  </si>
  <si>
    <t>KALOTOVÉ LOŽISKO PRO ZATÍŽ. DO 5MN, VŠESMĚRNÉ</t>
  </si>
  <si>
    <t>1: viz příloha 308, ložiska všesměrně pohyblivá 3,5 MN 
2: L3, L7, L11, L15, L19; 5</t>
  </si>
  <si>
    <t>38</t>
  </si>
  <si>
    <t>428732</t>
  </si>
  <si>
    <t>KALOTOVÉ LOŽISKO PRO ZATÍŽ. DO 5MN, JEDNOSMĚRNÉ</t>
  </si>
  <si>
    <t>1: viz příloha 308, ložiska příčně pohyblivá 3,5 MN 
2: L1, L5, L9, L13, L17; 5 
3: viz příloha 308, ložiska podélně pohyblivá 3,5 MN 
4: L4, L8, L12, L16, L20; 5</t>
  </si>
  <si>
    <t>39</t>
  </si>
  <si>
    <t>428733</t>
  </si>
  <si>
    <t>KALOTOVÉ LOŽISKO PRO ZATÍŽ. DO 5MN, PEVNÉ</t>
  </si>
  <si>
    <t>1: viz příloha 308, ložiska pevná 3,5 MN 
2: L2, L6, L10, L14, L18; 5</t>
  </si>
  <si>
    <t>451311</t>
  </si>
  <si>
    <t>PODKL A VÝPLŇ VRSTVY Z PROST BET DO C8/10</t>
  </si>
  <si>
    <t>1: viz příloha 202, podkladní beton římsových zídek C8/10 
2: římsové zídky O1; 5,23 
3: římsové zídky O2; 5,74 
4: viz příloha 502, podkladní beton C8/10; 17,4</t>
  </si>
  <si>
    <t>41</t>
  </si>
  <si>
    <t>451314</t>
  </si>
  <si>
    <t>PODKLADNÍ A VÝPLŇOVÉ VRSTVY Z PROSTÉHO BETONU C25/30</t>
  </si>
  <si>
    <t>1: viz příloha 201.1 a 201.2, výplňový beton přechodových desek C25/30 
2: přechodová deska O1; 8,66 
3: přechodová deska O2; 8,79 
4: viz příloha 502, podkladní beton kamenné dlažby C25/30; 103,77 
5: viz příloha 502, podkladní beton pod drenáž C25/30; 3,36</t>
  </si>
  <si>
    <t>42</t>
  </si>
  <si>
    <t>45734</t>
  </si>
  <si>
    <t>VYROVNÁVACÍ A SPÁD BETON ZVLÁŠTNÍ (PLASTBETON)</t>
  </si>
  <si>
    <t>1: zakrytí kabelovodů 
2: poklop z plastbetonu; 0,043 
3: viz příloha 402, TAB.2 
4: podlití kabelových žlabů; 0,0019 
5: viz příloha 404, TAB.2 
6: podlití přechodových desek; 0,02 
7: viz příloha 405, TAB.3 
8: podlití úložných desek kol. podpor; 0,1126 
9: viz příloha 203.1 až 203.3, podlití polymermaltou 
10: podložiskové bločky a kapsy montážních ložisek; 4,4</t>
  </si>
  <si>
    <t>43</t>
  </si>
  <si>
    <t>46452</t>
  </si>
  <si>
    <t>POHOZ DNA A SVAHŮ Z KAMENIVA DRCENÉHO</t>
  </si>
  <si>
    <t>1: viz příloha 501, štěrkodrť 0/8 (20 kg/m2); 25356/1800</t>
  </si>
  <si>
    <t>44</t>
  </si>
  <si>
    <t>465512</t>
  </si>
  <si>
    <t>DLAŽBY Z LOMOVÉHO KAMENE NA MC</t>
  </si>
  <si>
    <t>1: viz příloha 502, kamenná dlažba; 32,2</t>
  </si>
  <si>
    <t>78</t>
  </si>
  <si>
    <t>R423001-209</t>
  </si>
  <si>
    <t>Nosná konstrukce žel. mostu, ocelová příhradová s horní mostovkou, dodávka, vč. dopravy</t>
  </si>
  <si>
    <t>1: viz příloha 012 - výkaz oceli 
2: 5 x (hlavní NK + konzoly); 511,405</t>
  </si>
  <si>
    <t>– zpracování a odsouhlasení dokumentace zhotovitele, včetně technologických předpisů,  
- dodávka materiálů specifikované kvality, včetně požadovaných certifikátů a zkoušek,  
- dodávka spojovacího materiálu specifikované kvality, včetně požadovaných certifikátů a zkoušek,  
- úprava materiálů před výrobou (oprava vad, lehké otryskání),  
- výroba konstrukce (včetně  zajištění veškerých pomůcek,  přípravků a prostředků pro výrobu),   
- dílenská předmontáž,  
- provedení všech dílenských styků, osazeníspřahovacích trnů, ve specifikované kvalitě, včetně požadovaných zkoušek,   
- podpěrné konstrukce a lešení všech druhů pro výrobu konstrukce a její uložení na meziskládkách,  
- dílenská přejímka, včetně montážní sestavy konstrukce a zajištění požadovaných dokladů,  
- doprava montážních dílců v celé trase z výrobny na staveniště, včetně veškeré manipulace s montážními dílci (naložení,  složení, příp. překládání),  
- činnost a přeprava veškerých jeřábů, potřebných pro manipulaci s montážními dílci během jejich přepravy  
- zřízení potřebných manipulačních ploch vč. jejich následného odstranění "</t>
  </si>
  <si>
    <t>79</t>
  </si>
  <si>
    <t>R423002-209</t>
  </si>
  <si>
    <t>Nosná konstrukce žel. mostu, ocelová příhradová s horní mostovkou, montáž, osazení</t>
  </si>
  <si>
    <t>– zpracování a odsouhlasení dokumentace zhotovitele, včetně technologických předpisů,  
- dodávka spojovacího materiálu specifikované kvality, včetně požadovaných certifikátů a zkoušek,  
- veškeré konstrukce a přípravky pro podepření montážních dílců na montážní ploše,  
- lešení a plošiny pro provádění montáže, zřízení potřebných  manipulačních ploch vč. jejich následného odstranění   
- manipulace s montážními dílci na montážní ploše, včetně činnosti odpovídajícího jeřábu,  
- podepření montážních dílců na montážní ploše, rektifikace polohy,  
- úprava montážních dílců před provedením montážních styků   
- provedení všech montážních styků ve specifikované kvalitě, včetně požadovaných zkoušek,   
- montážní přejímka, včetně zaměření geometrie konstrukce a zajištění požadovaných dokladů,  
- osazení ložisek,  
- osazení nosné konstrukce do mostního otvoru těžkými autojeřáby, specifikovanými v projektu, včetně závěsných zařízení,   
- poděrné skruže pro sestavení nosné konstrukce,   
- provizorní podepření nosné konstrukce na úložných prazích, usazení do definitvní polohy včetně zaměření ,</t>
  </si>
  <si>
    <t>45</t>
  </si>
  <si>
    <t>575C41</t>
  </si>
  <si>
    <t>LITÝ ASFALT MA IV (OCHRANA MOSTNÍ IZOLACE) 8 TL. 35MM</t>
  </si>
  <si>
    <t>1: viz příloha 010, SVI 1; 94,5+95,9</t>
  </si>
  <si>
    <t>60</t>
  </si>
  <si>
    <t>Úpravy povrchu</t>
  </si>
  <si>
    <t>46</t>
  </si>
  <si>
    <t>62745</t>
  </si>
  <si>
    <t>SPÁROVÁNÍ STARÉHO ZDIVA CEMENTOVOU MALTOU</t>
  </si>
  <si>
    <t>1: viz příloha 109 
2: O1+P1; 260,56 
3: P2; 171,95 
4: P3; 481,71 
5: P4; 592,55 
6: P5; 478,43 
7: P6+O2; 301,59</t>
  </si>
  <si>
    <t>711</t>
  </si>
  <si>
    <t>Izolace proti vodě</t>
  </si>
  <si>
    <t>80</t>
  </si>
  <si>
    <t>R711001-2091</t>
  </si>
  <si>
    <t>IZOLACE SVI 1</t>
  </si>
  <si>
    <t>1: viz příloha 010, SVI 1; 190,4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</si>
  <si>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  
skladba:   
1) PŘÍPRAVNÁ VRSTVA - PENETRAČNĚ ADHEZNÍ NÁTĚR, NÍZKOVISKÓZNÍ EPOXIDOVÁ PRYSKYŘICE, CCA 600 g/m2  
2) VODOTĚSNÁ VRSTVA - IZOLACE PROTI STÉKAJÍCÍ VODĚ Z MODIFIKOVANÉHO ASFALTU, PLNOPLOŠNĚ SPOJENÁ S PODKLADEM,   
3) OCHRANNÁ VRSTVA - TVRDÁ, LITÝ ASFALT *) - není součástí této R-položky</t>
  </si>
  <si>
    <t>81</t>
  </si>
  <si>
    <t>R711001-2092</t>
  </si>
  <si>
    <t>IZOLACE SVI 2</t>
  </si>
  <si>
    <t>1: viz příloha 010, SVI 2; 51,2</t>
  </si>
  <si>
    <t>– položka je vytvořena vložením do řady 711 a respektuje preambule řady 7 a 711 (výpočet izolovaných ploch apod.)  
– příprava pracoviště, přenášení potřebného materiálu a prostředků v rámci pracoviště    
– kontrola připravenosti povrchu pro aplikaci SVI     
– příprava materiálu a pomůcek  
– vlastní provedení izolační vrstvy, včetně provedení všech spojů a detailů (rohy, kouty, hrany, úžlabí, dilatační a jiné spáry, ukončení)   
– očištění pomůcek, likvidace obalů a odpadů, úklid pracoviště po práci   
–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
- očištění a ošetření podkladu (přípravné vrstvy),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 dle TKP, TNŽ 73 6280 a zadávací dokumentace  
skladba:   
1) PŘÍPRAVNÁ VRSTVA - PENETRAČNĚ ADHEZNÍ NÁTĚR, NÍZKOVISKÓZNÍ EPOXIDOVÁ PRYSKYŘICE, CCA 600 g/m2  
2) VODOTĚSNÁ VRSTVA - IZOLACE PROTI STÉKAJÍCÍ VODĚ Z MODIFIKOVANÉHO ASFALTU, PLNOPLOŠNĚ SPOJENÁ S PODKLADEM  
2) OCHRANNÁ VRSTVA - MĚKKÁ, NETKANÁ GEOTEXTILIE (DLE SYSTÉMU SVI)</t>
  </si>
  <si>
    <t>783</t>
  </si>
  <si>
    <t>Nátěry</t>
  </si>
  <si>
    <t>47</t>
  </si>
  <si>
    <t>78312</t>
  </si>
  <si>
    <t>PROTIKOROZ OCHRANA OCEL KONSTR NÁTĚREM VÍCEVRST</t>
  </si>
  <si>
    <t>1: viz příloha 012 - výkaz oceli 
2: 5 x hlavní NK, TYP A; 5047 
3: 5 x konzoly, TYP D; 1762</t>
  </si>
  <si>
    <t>48</t>
  </si>
  <si>
    <t>78314</t>
  </si>
  <si>
    <t>PROTIKOROZ OCHRANA OCEL KONSTR NÁSTŘIKEM METALIZACÍ</t>
  </si>
  <si>
    <t>1: viz příloha 012 - výkaz oceli, příprava povrchu podkladu viz příloha 009 -projekt PKO 
2: 5 x hlavní NK, TYP A; 5047</t>
  </si>
  <si>
    <t>49</t>
  </si>
  <si>
    <t>78315</t>
  </si>
  <si>
    <t>PROTIKOROZ OCHRANA OCEL KONSTR ŽÁR ZINKOVÁNÍM PONOREM</t>
  </si>
  <si>
    <t>1: viz příloha 012 - výkaz oceli 
2: 5 x konzoly, TYP D; 1762</t>
  </si>
  <si>
    <t>Trubní vedení</t>
  </si>
  <si>
    <t>87533</t>
  </si>
  <si>
    <t>POTRUBÍ DREN Z TRUB PLAST DN DO 150MM</t>
  </si>
  <si>
    <t>1: viz příloha 502, drenážní trubka DN 150 mm - plná; 8,6</t>
  </si>
  <si>
    <t>51</t>
  </si>
  <si>
    <t>875332</t>
  </si>
  <si>
    <t>POTRUBÍ DREN Z TRUB PLAST DN DO 150MM DĚROVANÝCH</t>
  </si>
  <si>
    <t>1: viz příloha 502, drenážní trubka DN 150 mm - 2/3 děrování; 12</t>
  </si>
  <si>
    <t>91345</t>
  </si>
  <si>
    <t>NIVELAČNÍ ZNAČKY KOVOVÉ</t>
  </si>
  <si>
    <t>1: 6*2</t>
  </si>
  <si>
    <t>53</t>
  </si>
  <si>
    <t>91916</t>
  </si>
  <si>
    <t>ŘEZÁNÍ KAMENNÝCH KONSTRUKCÍ</t>
  </si>
  <si>
    <t>1: viz příloha 109; 16,66</t>
  </si>
  <si>
    <t>931182</t>
  </si>
  <si>
    <t>VÝPLŇ DILATAČNÍCH SPAR Z POLYSTYRENU TL 20MM</t>
  </si>
  <si>
    <t>1: viz příloha 010; 6</t>
  </si>
  <si>
    <t>55</t>
  </si>
  <si>
    <t>931231</t>
  </si>
  <si>
    <t>VÝPLŇ DILATAČNÍCH SPAR Z PRYŽOVÝCH PÁSŮ ŠÍŘKY DO 200MM HLADKÝCH</t>
  </si>
  <si>
    <t>1: pás se 4 kotvama; 14,8</t>
  </si>
  <si>
    <t>56</t>
  </si>
  <si>
    <t>931335</t>
  </si>
  <si>
    <t>TĚSNĚNÍ DILATAČNÍCH SPAR POLYURETANOVÝM TMELEM PRŮŘEZU DO 600MM2</t>
  </si>
  <si>
    <t>1: viz příloha 010, trvale elastický tmel; 9,2</t>
  </si>
  <si>
    <t>57</t>
  </si>
  <si>
    <t>931336</t>
  </si>
  <si>
    <t>TĚSNĚNÍ DILATAČNÍCH SPAR POLYURETANOVÝM TMELEM PRŮŘEZU DO 800MM2</t>
  </si>
  <si>
    <t>1: viz příloha 010, trvale elastický tmel; 14,8</t>
  </si>
  <si>
    <t>58</t>
  </si>
  <si>
    <t>93135</t>
  </si>
  <si>
    <t>TĚSNĚNÍ DILATAČ SPAR PRYŽ PÁSKOU NEBO KRUH PROFILEM</t>
  </si>
  <si>
    <t>1: viz příloha 010, těsnící profil z elastomeru průměru 35 mm; 9,2</t>
  </si>
  <si>
    <t>59</t>
  </si>
  <si>
    <t>93261</t>
  </si>
  <si>
    <t>POCHOZÍ ROŠT Z KOMPOZITU</t>
  </si>
  <si>
    <t>1: viz příloha 403, výkaz materiálu podlahy; 129,72 
2: viz příloha 404, TAB1, výkaz panelů služebního chodníku; 386,09 
3: viz příloha 405, TAB2, výkaz panelů středové lávky; 140,7 
4: viz příloha 405, TAB4, výkaz přechodových desek z kompozitu; 0,852</t>
  </si>
  <si>
    <t>93311</t>
  </si>
  <si>
    <t>ZATĚŽOVACÍ ZKOUŠKA MOSTU STATICKÁ 1. POLE DO 300M2</t>
  </si>
  <si>
    <t>61</t>
  </si>
  <si>
    <t>93315</t>
  </si>
  <si>
    <t>ZATĚŽOVACÍ ZKOUŠKA MOSTU STATICKÁ 2. A DALŠÍ POLE DO 300M2</t>
  </si>
  <si>
    <t>62</t>
  </si>
  <si>
    <t>93650</t>
  </si>
  <si>
    <t>DROBNÉ DOPLŇK KONSTR KOVOVÉ</t>
  </si>
  <si>
    <t>1: viz příloha 012 - výkaz oceli 
2: mostní vybavení, včetně PKO, typ A a typ D 
3: čelní desky na závěrných zdech; 570 
4: vybavení přechodové desky; 160 
5: kabelové trasy (bez nerezových šroubů); 10189-159 
6: revizní lávka; 24121 
7: pojistné úhelníky; 15948</t>
  </si>
  <si>
    <t>63</t>
  </si>
  <si>
    <t>936501</t>
  </si>
  <si>
    <t>DROBNÉ DOPLŇK KONSTR KOVOVÉ NEREZ</t>
  </si>
  <si>
    <t>1: viz příloha 203.1 až 203.3, kotevní pouzdra - nerez 
2: M16, 12 ks; 14,4 
3: M30, 64 ks; 256,0 
4: viz příloha 203.1 až 203.3, jiskřiště do pouzdra M16 - nerez; 9,0 
5: viz příloha 010, lišta včetně kotevního materiálu a tmelení - nerez 40x4 mm; (11,16+48+20)*1,3 
6: viz příloha 012 - výkaz oceli 
7: mostní vybavení - nerez 
8: kabelové trasy (pouze šrouby; 159 
9: služební chodník; 371</t>
  </si>
  <si>
    <t>64</t>
  </si>
  <si>
    <t>93832</t>
  </si>
  <si>
    <t>OČIŠTĚNÍ DLAŽEB OD VEGETACE</t>
  </si>
  <si>
    <t>1: viz příloha 501, očištění (do hloubky cca 100 mm); 1267,82</t>
  </si>
  <si>
    <t>65</t>
  </si>
  <si>
    <t>938441</t>
  </si>
  <si>
    <t>OČIŠTĚNÍ ZDIVA OTRYSKÁNÍM TLAKOVOU VODOU DO 200 BARŮ</t>
  </si>
  <si>
    <t>1: mytí horkou vodou (60-80 stupňů C, 100-160 bar). 
2: viz příloha 109 
3: O1+P1; 260,56 
4: P2; 171,95 
5: P3; 481,71 
6: P4; 592,55 
7: P5; 478,43 
8: P6+O2; 301,59</t>
  </si>
  <si>
    <t>66</t>
  </si>
  <si>
    <t>938443</t>
  </si>
  <si>
    <t>OČIŠTĚNÍ ZDIVA OTRYSKÁNÍM TLAKOVOU VODOU DO 1000 BARŮ</t>
  </si>
  <si>
    <t>67</t>
  </si>
  <si>
    <t>938452</t>
  </si>
  <si>
    <t>OČIŠTĚNÍ ZDIVA OTRYSKÁNÍM NA SUCHO KŘEMIČ PÍSKEM</t>
  </si>
  <si>
    <t>1: viz příloha 109, provádí se současně s tlakovou vodou do 1000 barů 
2: O1+P1; 260,56 
3: P2; 171,95 
4: P3; 481,71 
5: P4; 592,55 
6: P5; 478,43 
7: P6+O2; 301,59</t>
  </si>
  <si>
    <t>68</t>
  </si>
  <si>
    <t>938654</t>
  </si>
  <si>
    <t>OČIŠTĚNÍ OCEL KONSTR OTRYSKÁNÍM NA SUCHO KOVOVOU DRTÍ</t>
  </si>
  <si>
    <t>1: viz příloha 012 - výkaz oceli 
2: 5 x hlavní NK, TYP X; 2878</t>
  </si>
  <si>
    <t>82</t>
  </si>
  <si>
    <t>R93115-209</t>
  </si>
  <si>
    <t>VÝPLŇ SPAR Z ELEKTROIZOLAČNÍCH DESEK TL DO 10 MM</t>
  </si>
  <si>
    <t>1: viz příloha 405, TAB.5, výkaz elektroizolačních desek PÚ; 0,324 
2: viz příloha 405, TAB.1, výkaz pružných podloček PÚ; 7,128</t>
  </si>
  <si>
    <t>položka zahrnuje dodávku a osazení předepsaného materiálu, očištění ploch spáry před úpravou, očištění okolí spáry po úpravě</t>
  </si>
  <si>
    <t>83</t>
  </si>
  <si>
    <t>R931233</t>
  </si>
  <si>
    <t>Vložka ochranné vrstvy - geosyntetikum š.0,6m</t>
  </si>
  <si>
    <t>1: viz příloha 010, SVI 1; 6,7</t>
  </si>
  <si>
    <t>výztuž vrstev LA nad pracovními, smršťovacími a dilatačními spárami. Popisy prací zahrnují veškerý materiál vč technologických přesahů dle přílohy 1.1 - Technická zpráva a 1.10 - Schéma systému vodotěné izolace, výrobky a polotovary, dodávku a montáž včetně mimostaveništní a vnitrostaveništní dopravy (rovněž přesuny), včetně naložení a složení, případně s uložením.</t>
  </si>
  <si>
    <t>84</t>
  </si>
  <si>
    <t>R93650</t>
  </si>
  <si>
    <t>LETOPOČET - vlysem do betonu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</si>
  <si>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</si>
  <si>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85</t>
  </si>
  <si>
    <t>R94390</t>
  </si>
  <si>
    <t>PROSTOROVÉ PRACOVNÍ LEŠENÍ PŘES 3 KPA - doprava, montáž, demontáž a pronájem - včetně zakrytí plachtami proti odletu prachu</t>
  </si>
  <si>
    <t>1: těžké pracovní lešení pro sanaci spodní stavby a klenbových konstrukcí; 1</t>
  </si>
  <si>
    <t>Položka zahrnuje dovoz, montáž, údržbu, opotřebení (nájemné), demontáž, konzervaci, odvoz.</t>
  </si>
  <si>
    <t>69</t>
  </si>
  <si>
    <t>96612A</t>
  </si>
  <si>
    <t>BOURÁNÍ KONSTRUKCÍ Z KAMENE NA SUCHO - BEZ DOPRAVY</t>
  </si>
  <si>
    <t>1: bourání gabionů; 8</t>
  </si>
  <si>
    <t>70</t>
  </si>
  <si>
    <t>96612B</t>
  </si>
  <si>
    <t>BOURÁNÍ KONSTRUKCÍ Z KAMENE NA SUCHO - DOPRAVA</t>
  </si>
  <si>
    <t>1: do 30 km; 8*2,5*30</t>
  </si>
  <si>
    <t>71</t>
  </si>
  <si>
    <t>96613A</t>
  </si>
  <si>
    <t>BOURÁNÍ KONSTRUKCÍ Z KAMENE NA MC - BEZ DOPRAVY</t>
  </si>
  <si>
    <t>1: viz příloha 102, bourání opěr 
2: kamenné zdivo; 81,72-1,32 
3: viz příloha 103, bourání pilířů 
4: kamenné zdivo; 34,1</t>
  </si>
  <si>
    <t>72</t>
  </si>
  <si>
    <t>96613B</t>
  </si>
  <si>
    <t>BOURÁNÍ KONSTRUKCÍ Z KAMENE NA MC - DOPRAVA</t>
  </si>
  <si>
    <t>1: do 30 km; 114,5*2,5*30</t>
  </si>
  <si>
    <t>73</t>
  </si>
  <si>
    <t>96615A</t>
  </si>
  <si>
    <t>BOURÁNÍ KONSTRUKCÍ Z PROSTÉHO BETONU - BEZ DOPRAVY</t>
  </si>
  <si>
    <t>1: viz příloha 102, bourání opěr 
2: podkladní beton; 1,32</t>
  </si>
  <si>
    <t>74</t>
  </si>
  <si>
    <t>96615B</t>
  </si>
  <si>
    <t>BOURÁNÍ KONSTRUKCÍ Z PROSTÉHO BETONU - DOPRAVA</t>
  </si>
  <si>
    <t>1: do 30 km; 1,32*2,2*30</t>
  </si>
  <si>
    <t>75</t>
  </si>
  <si>
    <t>967864</t>
  </si>
  <si>
    <t>VYBOURÁNÍ MOST LOŽISEK Z OCELI (OCELOLITINY)</t>
  </si>
  <si>
    <t>1: vybourání stávajících ložisek; 20</t>
  </si>
  <si>
    <t>76</t>
  </si>
  <si>
    <t>96787</t>
  </si>
  <si>
    <t>VYBOURÁNÍ MOSTNÍCH ODVODŇOVAČŮ</t>
  </si>
  <si>
    <t>1: 2</t>
  </si>
  <si>
    <t>86</t>
  </si>
  <si>
    <t>R966188-209</t>
  </si>
  <si>
    <t>DEMONTÁŽ KONSTRUKCÍ KOVOVÝCH S ODVOZEM - Rozřezání stávajících nosných konstrukcí, odvoz k sešrotování</t>
  </si>
  <si>
    <t>1: demontáž stávající nosné konstrukce; 560,183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</si>
  <si>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</si>
  <si>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E.1.8</t>
  </si>
  <si>
    <t>Pozemní komunikace</t>
  </si>
  <si>
    <t xml:space="preserve">  SO 84-01</t>
  </si>
  <si>
    <t xml:space="preserve">  Přístupové komunikace</t>
  </si>
  <si>
    <t>SO 84-01</t>
  </si>
  <si>
    <t>Přístupové komunikace</t>
  </si>
  <si>
    <t>27121</t>
  </si>
  <si>
    <t>PROVIZORNÍ PŘÍSTUPOVÉ CESTY - ZŘÍZENÍ</t>
  </si>
  <si>
    <t>1: viz TZ, provizorní komunikace; 1510</t>
  </si>
  <si>
    <t>27123</t>
  </si>
  <si>
    <t>PROVIZORNÍ PŘÍSTUPOVÉ CESTY - ZRUŠENÍ</t>
  </si>
  <si>
    <t>2720</t>
  </si>
  <si>
    <t>POMOC PRÁCE ZŘÍZ NEBO ZAJIŠŤ REGULACI A OCHRANU DOPRAVY</t>
  </si>
  <si>
    <t>1: viz B.8.2, dopravně inženýrská opatření; 1</t>
  </si>
  <si>
    <t>R02741</t>
  </si>
  <si>
    <t>PROVIZORNÍ MOSTY, MONTÁŽ, DEMONTÁŽ, NÁJEM</t>
  </si>
  <si>
    <t>1: viz TZ, mostní provizorium; 1</t>
  </si>
  <si>
    <t>11332A</t>
  </si>
  <si>
    <t>ODSTRANĚNÍ PODKLADŮ ZPEVNĚNÝCH PLOCH Z KAMENIVA NESTMELENÉHO - BEZ DOPRAVY</t>
  </si>
  <si>
    <t>1: viz TZ, oprava lesní cesty 
2: oprava krytu - výtluky - vybourání; 65,45*0,05</t>
  </si>
  <si>
    <t>11332B</t>
  </si>
  <si>
    <t>ODSTRANĚNÍ PODKLADŮ ZPEVNĚNÝCH PLOCH Z KAMENIVA NESTMELENÉHO - DOPRAVA</t>
  </si>
  <si>
    <t>1: do 30 km; 3,273*2,0*30</t>
  </si>
  <si>
    <t>11372A</t>
  </si>
  <si>
    <t>FRÉZOVÁNÍ ZPEVNĚNÝCH PLOCH ASFALTOVÝCH - BEZ DOPRAVY</t>
  </si>
  <si>
    <t>1: viz TZ, oprava lesní cesty 
2: očištění krytu - nesoudržné vrstvy; 1309*0,02</t>
  </si>
  <si>
    <t>11372B</t>
  </si>
  <si>
    <t>FRÉZOVÁNÍ ZPEVNĚNÝCH PLOCH ASFALTOVÝCH - DOPRAVA</t>
  </si>
  <si>
    <t>1: do 30 km; 26,180*2,2*30</t>
  </si>
  <si>
    <t>18233</t>
  </si>
  <si>
    <t>ROZPROSTŘENÍ ORNICE V ROVINĚ V TL DO 0,20M</t>
  </si>
  <si>
    <t>1: viz TZ, technická rekultivace; 7536</t>
  </si>
  <si>
    <t>18242</t>
  </si>
  <si>
    <t>ZALOŽENÍ TRÁVNÍKU HYDROOSEVEM NA ORNICI</t>
  </si>
  <si>
    <t>93818</t>
  </si>
  <si>
    <t>OČIŠTĚNÍ ASFALT VOZOVEK ZAMETENÍM</t>
  </si>
  <si>
    <t>1: viz TZ, oprava lesní cesty 
2: očištění krytu - nesoudržné vrstvy; 1309</t>
  </si>
  <si>
    <t>15130</t>
  </si>
  <si>
    <t>POPLATKY ZA LIKVIDACŮ ODPADŮ NEKONTAMINOVANÝCH - 17 03 02  VYBOURANÝ ASFALTOVÝ BETON BEZ DEHTU</t>
  </si>
  <si>
    <t>1: viz TZ, oprava lesní cesty 
2: očištění krytu - nesoudržné vrstvy; 1309*0,75*0,02*2,2</t>
  </si>
  <si>
    <t>15330</t>
  </si>
  <si>
    <t>1: viz TZ, oprava lesní cesty 
2: oprava krytu - výtluky - vybourání; 65,45*0,05*2,0</t>
  </si>
  <si>
    <t>567303</t>
  </si>
  <si>
    <t>VRSTVY PRO OBNOVU A OPRAVY ZE ŠTĚRKODRTI</t>
  </si>
  <si>
    <t>1: viz TZ, oprava lesní cesty 
2: oprava krytu - výtluky - štěrkodrť 0/63 tl. 150 mm; 65,45*0,15 
3: dosypání terénu pod krajnicí - štěrkodrť 0/63 tl. 150 mm; 74,8*0,15</t>
  </si>
  <si>
    <t>567406</t>
  </si>
  <si>
    <t>VRSTVY PRO OBNOVU A OPRAVY Z PENETRAČ MAKADAMU</t>
  </si>
  <si>
    <t>1: viz TZ, oprava lesní cesty 
2: penetrační makadam PMJ tl. 50 mm; 1309*0,05</t>
  </si>
  <si>
    <t>56962</t>
  </si>
  <si>
    <t>ZPEVNĚNÍ KRAJNIC Z RECYKLOVANÉHO MATERIÁLU TL DO 100MM</t>
  </si>
  <si>
    <t>1: viz TZ, oprava lesní cesty 
2: nezpevněná krajnice R-mat tl. 100 mm; 187</t>
  </si>
  <si>
    <t>577202</t>
  </si>
  <si>
    <t>VRSTVY PRO OBNOVU, OPRAVY - SPOJ POSTŘIK</t>
  </si>
  <si>
    <t>1: viz TZ, oprava lesní cesty 
2: spojovací můstek; 1309</t>
  </si>
  <si>
    <t>577208</t>
  </si>
  <si>
    <t>VRSTVY PRO OBNOVU, OPRAVY - DVOUVRST NÁTĚR</t>
  </si>
  <si>
    <t>1: viz TZ, oprava lesní cesty 
2: dvouvrstvý nátěr NDV; 1309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</si>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</sst>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0+C10+C12+C14+C17+C20+C22+C24</f>
      </c>
    </row>
    <row r="7" spans="2:3" ht="12.75" customHeight="1">
      <c r="B7" s="7" t="s">
        <v>7</v>
      </c>
      <c s="9">
        <f>0+E10+E12+E14+E17+E20+E22+E24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</f>
      </c>
      <c s="11">
        <f>0+D11</f>
      </c>
      <c s="11">
        <f>0+E11</f>
      </c>
    </row>
    <row r="11" spans="1:5" ht="12.75" customHeight="1">
      <c r="A11" s="10" t="s">
        <v>16</v>
      </c>
      <c s="10" t="s">
        <v>17</v>
      </c>
      <c s="11">
        <f>'PS 01-21'!K8+'PS 01-21'!M8</f>
      </c>
      <c s="11">
        <f>0+'PS 01-21'!O10+'PS 01-21'!O14+'PS 01-21'!O18+'PS 01-21'!O22+'PS 01-21'!O26+'PS 01-21'!O31+'PS 01-21'!O35+'PS 01-21'!O39+'PS 01-21'!O43+'PS 01-21'!O47+'PS 01-21'!O51+'PS 01-21'!O55+'PS 01-21'!O59+'PS 01-21'!O63+'PS 01-21'!O67+'PS 01-21'!O71+'PS 01-21'!O75+'PS 01-21'!O79+'PS 01-21'!O83+'PS 01-21'!O87+'PS 01-21'!O91+'PS 01-21'!O95+'PS 01-21'!O99+'PS 01-21'!O103+'PS 01-21'!O107+'PS 01-21'!O111+'PS 01-21'!O115+'PS 01-21'!O119+'PS 01-21'!O123+'PS 01-21'!O127</f>
      </c>
      <c s="11">
        <f>C11+D11</f>
      </c>
    </row>
    <row r="12" spans="1:5" ht="12.75" customHeight="1">
      <c r="A12" s="10" t="s">
        <v>168</v>
      </c>
      <c s="10" t="s">
        <v>169</v>
      </c>
      <c s="11">
        <f>0+C13</f>
      </c>
      <c s="11">
        <f>0+D13</f>
      </c>
      <c s="11">
        <f>0+E13</f>
      </c>
    </row>
    <row r="13" spans="1:5" ht="12.75" customHeight="1">
      <c r="A13" s="10" t="s">
        <v>170</v>
      </c>
      <c s="10" t="s">
        <v>171</v>
      </c>
      <c s="11">
        <f>'PS 02-51'!K8+'PS 02-51'!M8</f>
      </c>
      <c s="11">
        <f>0+'PS 02-51'!O10+'PS 02-51'!O14+'PS 02-51'!O18+'PS 02-51'!O22+'PS 02-51'!O26+'PS 02-51'!O31+'PS 02-51'!O35+'PS 02-51'!O39+'PS 02-51'!O43+'PS 02-51'!O47+'PS 02-51'!O51+'PS 02-51'!O55+'PS 02-51'!O59+'PS 02-51'!O63+'PS 02-51'!O67+'PS 02-51'!O71</f>
      </c>
      <c s="11">
        <f>C13+D13</f>
      </c>
    </row>
    <row r="14" spans="1:5" ht="12.75" customHeight="1">
      <c r="A14" s="10" t="s">
        <v>189</v>
      </c>
      <c s="10" t="s">
        <v>190</v>
      </c>
      <c s="11">
        <f>0+C15+C16</f>
      </c>
      <c s="11">
        <f>0+D15+D16</f>
      </c>
      <c s="11">
        <f>0+E15+E16</f>
      </c>
    </row>
    <row r="15" spans="1:5" ht="12.75" customHeight="1">
      <c r="A15" s="10" t="s">
        <v>191</v>
      </c>
      <c s="10" t="s">
        <v>192</v>
      </c>
      <c s="11">
        <f>'SO 10-01'!K8+'SO 10-01'!M8</f>
      </c>
      <c s="11">
        <f>0+'SO 10-01'!O10+'SO 10-01'!O14+'SO 10-01'!O19+'SO 10-01'!O24+'SO 10-01'!O28+'SO 10-01'!O32+'SO 10-01'!O36+'SO 10-01'!O40+'SO 10-01'!O44+'SO 10-01'!O48+'SO 10-01'!O52+'SO 10-01'!O56+'SO 10-01'!O60+'SO 10-01'!O65+'SO 10-01'!O69+'SO 10-01'!O73+'SO 10-01'!O77+'SO 10-01'!O82+'SO 10-01'!O86+'SO 10-01'!O90+'SO 10-01'!O94+'SO 10-01'!O98+'SO 10-01'!O102+'SO 10-01'!O106+'SO 10-01'!O110+'SO 10-01'!O114</f>
      </c>
      <c s="11">
        <f>C15+D15</f>
      </c>
    </row>
    <row r="16" spans="1:5" ht="12.75" customHeight="1">
      <c r="A16" s="10" t="s">
        <v>281</v>
      </c>
      <c s="10" t="s">
        <v>282</v>
      </c>
      <c s="11">
        <f>'SO 14-01'!K8+'SO 14-01'!M8</f>
      </c>
      <c s="11">
        <f>0+'SO 14-01'!O10+'SO 14-01'!O14+'SO 14-01'!O19+'SO 14-01'!O23</f>
      </c>
      <c s="11">
        <f>C16+D16</f>
      </c>
    </row>
    <row r="17" spans="1:5" ht="12.75" customHeight="1">
      <c r="A17" s="10" t="s">
        <v>296</v>
      </c>
      <c s="10" t="s">
        <v>297</v>
      </c>
      <c s="11">
        <f>0+C18+C19</f>
      </c>
      <c s="11">
        <f>0+D18+D19</f>
      </c>
      <c s="11">
        <f>0+E18+E19</f>
      </c>
    </row>
    <row r="18" spans="1:5" ht="12.75" customHeight="1">
      <c r="A18" s="10" t="s">
        <v>298</v>
      </c>
      <c s="10" t="s">
        <v>299</v>
      </c>
      <c s="11">
        <f>'SO 11-01'!K8+'SO 11-01'!M8</f>
      </c>
      <c s="11">
        <f>0+'SO 11-01'!O10+'SO 11-01'!O15+'SO 11-01'!O19+'SO 11-01'!O23+'SO 11-01'!O27+'SO 11-01'!O32+'SO 11-01'!O36+'SO 11-01'!O40</f>
      </c>
      <c s="11">
        <f>C18+D18</f>
      </c>
    </row>
    <row r="19" spans="1:5" ht="12.75" customHeight="1">
      <c r="A19" s="10" t="s">
        <v>324</v>
      </c>
      <c s="10" t="s">
        <v>325</v>
      </c>
      <c s="11">
        <f>'SO 80-01'!K8+'SO 80-01'!M8</f>
      </c>
      <c s="11">
        <f>0+'SO 80-01'!O10+'SO 80-01'!O14+'SO 80-01'!O18+'SO 80-01'!O22+'SO 80-01'!O26+'SO 80-01'!O30+'SO 80-01'!O34+'SO 80-01'!O39</f>
      </c>
      <c s="11">
        <f>C19+D19</f>
      </c>
    </row>
    <row r="20" spans="1:5" ht="12.75" customHeight="1">
      <c r="A20" s="10" t="s">
        <v>354</v>
      </c>
      <c s="10" t="s">
        <v>355</v>
      </c>
      <c s="11">
        <f>0+C21</f>
      </c>
      <c s="11">
        <f>0+D21</f>
      </c>
      <c s="11">
        <f>0+E21</f>
      </c>
    </row>
    <row r="21" spans="1:5" ht="12.75" customHeight="1">
      <c r="A21" s="10" t="s">
        <v>356</v>
      </c>
      <c s="10" t="s">
        <v>357</v>
      </c>
      <c s="11">
        <f>'SO 20-01'!K8+'SO 20-01'!M8</f>
      </c>
      <c s="11">
        <f>0+'SO 20-01'!O10+'SO 20-01'!O14+'SO 20-01'!O18+'SO 20-01'!O23+'SO 20-01'!O27+'SO 20-01'!O31+'SO 20-01'!O36+'SO 20-01'!O40+'SO 20-01'!O44+'SO 20-01'!O48+'SO 20-01'!O53+'SO 20-01'!O57+'SO 20-01'!O61+'SO 20-01'!O65+'SO 20-01'!O69+'SO 20-01'!O73+'SO 20-01'!O77+'SO 20-01'!O81+'SO 20-01'!O85+'SO 20-01'!O89+'SO 20-01'!O93+'SO 20-01'!O97+'SO 20-01'!O101+'SO 20-01'!O105+'SO 20-01'!O109+'SO 20-01'!O113+'SO 20-01'!O118+'SO 20-01'!O122+'SO 20-01'!O126+'SO 20-01'!O130+'SO 20-01'!O134+'SO 20-01'!O138+'SO 20-01'!O142+'SO 20-01'!O146+'SO 20-01'!O151+'SO 20-01'!O155+'SO 20-01'!O159+'SO 20-01'!O163+'SO 20-01'!O167+'SO 20-01'!O171+'SO 20-01'!O175+'SO 20-01'!O179+'SO 20-01'!O183+'SO 20-01'!O187+'SO 20-01'!O191+'SO 20-01'!O195+'SO 20-01'!O199+'SO 20-01'!O204+'SO 20-01'!O209+'SO 20-01'!O214+'SO 20-01'!O218+'SO 20-01'!O223+'SO 20-01'!O227+'SO 20-01'!O231+'SO 20-01'!O236+'SO 20-01'!O240+'SO 20-01'!O245+'SO 20-01'!O249+'SO 20-01'!O253+'SO 20-01'!O257+'SO 20-01'!O261+'SO 20-01'!O265+'SO 20-01'!O269+'SO 20-01'!O273+'SO 20-01'!O277+'SO 20-01'!O281+'SO 20-01'!O285+'SO 20-01'!O289+'SO 20-01'!O293+'SO 20-01'!O297+'SO 20-01'!O301+'SO 20-01'!O305+'SO 20-01'!O309+'SO 20-01'!O313+'SO 20-01'!O317+'SO 20-01'!O321+'SO 20-01'!O325+'SO 20-01'!O330+'SO 20-01'!O334+'SO 20-01'!O338+'SO 20-01'!O342+'SO 20-01'!O346+'SO 20-01'!O350+'SO 20-01'!O354+'SO 20-01'!O358+'SO 20-01'!O362</f>
      </c>
      <c s="11">
        <f>C21+D21</f>
      </c>
    </row>
    <row r="22" spans="1:5" ht="12.75" customHeight="1">
      <c r="A22" s="10" t="s">
        <v>681</v>
      </c>
      <c s="10" t="s">
        <v>682</v>
      </c>
      <c s="11">
        <f>0+C23</f>
      </c>
      <c s="11">
        <f>0+D23</f>
      </c>
      <c s="11">
        <f>0+E23</f>
      </c>
    </row>
    <row r="23" spans="1:5" ht="12.75" customHeight="1">
      <c r="A23" s="10" t="s">
        <v>683</v>
      </c>
      <c s="10" t="s">
        <v>684</v>
      </c>
      <c s="11">
        <f>'SO 84-01'!K8+'SO 84-01'!M8</f>
      </c>
      <c s="11">
        <f>0+'SO 84-01'!O10+'SO 84-01'!O14+'SO 84-01'!O18+'SO 84-01'!O22+'SO 84-01'!O27+'SO 84-01'!O31+'SO 84-01'!O35+'SO 84-01'!O39+'SO 84-01'!O43+'SO 84-01'!O47+'SO 84-01'!O51+'SO 84-01'!O56+'SO 84-01'!O60+'SO 84-01'!O65+'SO 84-01'!O69+'SO 84-01'!O73+'SO 84-01'!O77+'SO 84-01'!O81</f>
      </c>
      <c s="11">
        <f>C23+D23</f>
      </c>
    </row>
    <row r="24" spans="1:5" ht="12.75" customHeight="1">
      <c r="A24" s="10" t="s">
        <v>738</v>
      </c>
      <c s="10" t="s">
        <v>739</v>
      </c>
      <c s="11">
        <f>0+C25</f>
      </c>
      <c s="11">
        <f>0+D25</f>
      </c>
      <c s="11">
        <f>0+E25</f>
      </c>
    </row>
    <row r="25" spans="1:5" ht="12.75" customHeight="1">
      <c r="A25" s="10" t="s">
        <v>740</v>
      </c>
      <c s="10" t="s">
        <v>741</v>
      </c>
      <c s="11">
        <f>'SO 98-98'!K8+'SO 98-98'!M8</f>
      </c>
      <c s="11">
        <f>0+'SO 98-98'!O10+'SO 98-98'!O14+'SO 98-98'!O18+'SO 98-98'!O22+'SO 98-98'!O27+'SO 98-98'!O31+'SO 98-98'!O35</f>
      </c>
      <c s="11">
        <f>C25+D25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738</v>
      </c>
      <c s="33">
        <f>Rekapitulace!C24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738</v>
      </c>
      <c r="E4" s="19" t="s">
        <v>739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742</v>
      </c>
      <c r="E8" s="23" t="s">
        <v>739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47</v>
      </c>
      <c r="C9" s="7" t="s">
        <v>51</v>
      </c>
      <c r="E9" s="25" t="s">
        <v>743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50</v>
      </c>
      <c s="6" t="s">
        <v>51</v>
      </c>
      <c s="6" t="s">
        <v>744</v>
      </c>
      <c t="s">
        <v>5</v>
      </c>
      <c s="26" t="s">
        <v>745</v>
      </c>
      <c s="27" t="s">
        <v>70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746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747</v>
      </c>
    </row>
    <row r="12" spans="1:5" ht="12.75" customHeight="1">
      <c r="A12" s="30" t="s">
        <v>58</v>
      </c>
      <c r="E12" s="32" t="s">
        <v>748</v>
      </c>
    </row>
    <row r="13" spans="5:5" ht="12.75" customHeight="1">
      <c r="E13" s="31" t="s">
        <v>749</v>
      </c>
    </row>
    <row r="14" spans="1:16" ht="12.75" customHeight="1">
      <c r="A14" t="s">
        <v>50</v>
      </c>
      <c s="6" t="s">
        <v>27</v>
      </c>
      <c s="6" t="s">
        <v>750</v>
      </c>
      <c t="s">
        <v>5</v>
      </c>
      <c s="26" t="s">
        <v>751</v>
      </c>
      <c s="27" t="s">
        <v>70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746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752</v>
      </c>
    </row>
    <row r="16" spans="1:5" ht="12.75" customHeight="1">
      <c r="A16" s="30" t="s">
        <v>58</v>
      </c>
      <c r="E16" s="32" t="s">
        <v>748</v>
      </c>
    </row>
    <row r="17" spans="5:5" ht="12.75" customHeight="1">
      <c r="E17" s="31" t="s">
        <v>753</v>
      </c>
    </row>
    <row r="18" spans="1:16" ht="12.75" customHeight="1">
      <c r="A18" t="s">
        <v>50</v>
      </c>
      <c s="6" t="s">
        <v>26</v>
      </c>
      <c s="6" t="s">
        <v>754</v>
      </c>
      <c t="s">
        <v>5</v>
      </c>
      <c s="26" t="s">
        <v>755</v>
      </c>
      <c s="27" t="s">
        <v>70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746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756</v>
      </c>
    </row>
    <row r="20" spans="1:5" ht="12.75" customHeight="1">
      <c r="A20" s="30" t="s">
        <v>58</v>
      </c>
      <c r="E20" s="32" t="s">
        <v>748</v>
      </c>
    </row>
    <row r="21" spans="5:5" ht="12.75" customHeight="1">
      <c r="E21" s="31" t="s">
        <v>757</v>
      </c>
    </row>
    <row r="22" spans="1:16" ht="12.75" customHeight="1">
      <c r="A22" t="s">
        <v>50</v>
      </c>
      <c s="6" t="s">
        <v>78</v>
      </c>
      <c s="6" t="s">
        <v>758</v>
      </c>
      <c t="s">
        <v>5</v>
      </c>
      <c s="26" t="s">
        <v>759</v>
      </c>
      <c s="27" t="s">
        <v>70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746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760</v>
      </c>
    </row>
    <row r="24" spans="1:5" ht="12.75" customHeight="1">
      <c r="A24" s="30" t="s">
        <v>58</v>
      </c>
      <c r="E24" s="32" t="s">
        <v>748</v>
      </c>
    </row>
    <row r="25" spans="5:5" ht="12.75" customHeight="1">
      <c r="E25" s="31" t="s">
        <v>761</v>
      </c>
    </row>
    <row r="26" spans="1:13" ht="12.75" customHeight="1">
      <c r="A26" t="s">
        <v>47</v>
      </c>
      <c r="C26" s="7" t="s">
        <v>27</v>
      </c>
      <c r="E26" s="25" t="s">
        <v>762</v>
      </c>
      <c r="J26" s="24">
        <f>0</f>
      </c>
      <c s="24">
        <f>0</f>
      </c>
      <c s="24">
        <f>0+L27+L31+L35</f>
      </c>
      <c s="24">
        <f>0+M27+M31+M35</f>
      </c>
    </row>
    <row r="27" spans="1:16" ht="12.75" customHeight="1">
      <c r="A27" t="s">
        <v>50</v>
      </c>
      <c s="6" t="s">
        <v>82</v>
      </c>
      <c s="6" t="s">
        <v>763</v>
      </c>
      <c t="s">
        <v>5</v>
      </c>
      <c s="26" t="s">
        <v>764</v>
      </c>
      <c s="27" t="s">
        <v>70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746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765</v>
      </c>
    </row>
    <row r="29" spans="1:5" ht="12.75" customHeight="1">
      <c r="A29" s="30" t="s">
        <v>58</v>
      </c>
      <c r="E29" s="32" t="s">
        <v>748</v>
      </c>
    </row>
    <row r="30" spans="5:5" ht="25.5" customHeight="1">
      <c r="E30" s="31" t="s">
        <v>766</v>
      </c>
    </row>
    <row r="31" spans="1:16" ht="12.75" customHeight="1">
      <c r="A31" t="s">
        <v>50</v>
      </c>
      <c s="6" t="s">
        <v>86</v>
      </c>
      <c s="6" t="s">
        <v>767</v>
      </c>
      <c t="s">
        <v>5</v>
      </c>
      <c s="26" t="s">
        <v>768</v>
      </c>
      <c s="27" t="s">
        <v>70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746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769</v>
      </c>
    </row>
    <row r="33" spans="1:5" ht="12.75" customHeight="1">
      <c r="A33" s="30" t="s">
        <v>58</v>
      </c>
      <c r="E33" s="32" t="s">
        <v>748</v>
      </c>
    </row>
    <row r="34" spans="5:5" ht="25.5" customHeight="1">
      <c r="E34" s="31" t="s">
        <v>770</v>
      </c>
    </row>
    <row r="35" spans="1:16" ht="12.75" customHeight="1">
      <c r="A35" t="s">
        <v>50</v>
      </c>
      <c s="6" t="s">
        <v>76</v>
      </c>
      <c s="6" t="s">
        <v>771</v>
      </c>
      <c t="s">
        <v>5</v>
      </c>
      <c s="26" t="s">
        <v>772</v>
      </c>
      <c s="27" t="s">
        <v>70</v>
      </c>
      <c s="28">
        <v>1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746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773</v>
      </c>
    </row>
    <row r="37" spans="1:5" ht="12.75" customHeight="1">
      <c r="A37" s="30" t="s">
        <v>58</v>
      </c>
      <c r="E37" s="32" t="s">
        <v>774</v>
      </c>
    </row>
    <row r="38" spans="5:5" ht="12.75" customHeight="1">
      <c r="E38" s="31" t="s">
        <v>775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45</v>
      </c>
      <c r="E8" s="23" t="s">
        <v>46</v>
      </c>
      <c r="J8" s="22">
        <f>0+J9+J30</f>
      </c>
      <c s="22">
        <f>0+K9+K30</f>
      </c>
      <c s="22">
        <f>0+L9+L30</f>
      </c>
      <c s="22">
        <f>0+M9+M30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50</v>
      </c>
      <c s="6" t="s">
        <v>51</v>
      </c>
      <c s="6" t="s">
        <v>52</v>
      </c>
      <c t="s">
        <v>5</v>
      </c>
      <c s="26" t="s">
        <v>53</v>
      </c>
      <c s="27" t="s">
        <v>54</v>
      </c>
      <c s="28">
        <v>21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59</v>
      </c>
    </row>
    <row r="13" spans="5:5" ht="12.75" customHeight="1">
      <c r="E13" s="31" t="s">
        <v>60</v>
      </c>
    </row>
    <row r="14" spans="1:16" ht="12.75" customHeight="1">
      <c r="A14" t="s">
        <v>50</v>
      </c>
      <c s="6" t="s">
        <v>27</v>
      </c>
      <c s="6" t="s">
        <v>61</v>
      </c>
      <c t="s">
        <v>5</v>
      </c>
      <c s="26" t="s">
        <v>62</v>
      </c>
      <c s="27" t="s">
        <v>54</v>
      </c>
      <c s="28">
        <v>10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57</v>
      </c>
    </row>
    <row r="16" spans="1:5" ht="12.75" customHeight="1">
      <c r="A16" s="30" t="s">
        <v>58</v>
      </c>
      <c r="E16" s="32" t="s">
        <v>63</v>
      </c>
    </row>
    <row r="17" spans="5:5" ht="12.75" customHeight="1">
      <c r="E17" s="31" t="s">
        <v>60</v>
      </c>
    </row>
    <row r="18" spans="1:16" ht="12.75" customHeight="1">
      <c r="A18" t="s">
        <v>50</v>
      </c>
      <c s="6" t="s">
        <v>26</v>
      </c>
      <c s="6" t="s">
        <v>64</v>
      </c>
      <c t="s">
        <v>5</v>
      </c>
      <c s="26" t="s">
        <v>65</v>
      </c>
      <c s="27" t="s">
        <v>54</v>
      </c>
      <c s="28">
        <v>21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57</v>
      </c>
    </row>
    <row r="20" spans="1:5" ht="12.75" customHeight="1">
      <c r="A20" s="30" t="s">
        <v>58</v>
      </c>
      <c r="E20" s="32" t="s">
        <v>66</v>
      </c>
    </row>
    <row r="21" spans="5:5" ht="12.75" customHeight="1">
      <c r="E21" s="31" t="s">
        <v>60</v>
      </c>
    </row>
    <row r="22" spans="1:16" ht="12.75" customHeight="1">
      <c r="A22" t="s">
        <v>50</v>
      </c>
      <c s="6" t="s">
        <v>67</v>
      </c>
      <c s="6" t="s">
        <v>68</v>
      </c>
      <c t="s">
        <v>5</v>
      </c>
      <c s="26" t="s">
        <v>69</v>
      </c>
      <c s="27" t="s">
        <v>70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71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57</v>
      </c>
    </row>
    <row r="24" spans="1:5" ht="12.75" customHeight="1">
      <c r="A24" s="30" t="s">
        <v>58</v>
      </c>
      <c r="E24" s="32" t="s">
        <v>63</v>
      </c>
    </row>
    <row r="25" spans="5:5" ht="12.75" customHeight="1">
      <c r="E25" s="31" t="s">
        <v>72</v>
      </c>
    </row>
    <row r="26" spans="1:16" ht="12.75" customHeight="1">
      <c r="A26" t="s">
        <v>50</v>
      </c>
      <c s="6" t="s">
        <v>73</v>
      </c>
      <c s="6" t="s">
        <v>74</v>
      </c>
      <c t="s">
        <v>5</v>
      </c>
      <c s="26" t="s">
        <v>75</v>
      </c>
      <c s="27" t="s">
        <v>70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71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57</v>
      </c>
    </row>
    <row r="28" spans="1:5" ht="12.75" customHeight="1">
      <c r="A28" s="30" t="s">
        <v>58</v>
      </c>
      <c r="E28" s="32" t="s">
        <v>63</v>
      </c>
    </row>
    <row r="29" spans="5:5" ht="12.75" customHeight="1">
      <c r="E29" s="31" t="s">
        <v>72</v>
      </c>
    </row>
    <row r="30" spans="1:13" ht="12.75" customHeight="1">
      <c r="A30" t="s">
        <v>47</v>
      </c>
      <c r="C30" s="7" t="s">
        <v>76</v>
      </c>
      <c r="E30" s="25" t="s">
        <v>77</v>
      </c>
      <c r="J30" s="24">
        <f>0</f>
      </c>
      <c s="24">
        <f>0</f>
      </c>
      <c s="24">
        <f>0+L31+L35+L39+L43+L47+L51+L55+L59+L63+L67+L71+L75+L79+L83+L87+L91+L95+L99+L103+L107+L111+L115+L119+L123+L127</f>
      </c>
      <c s="24">
        <f>0+M31+M35+M39+M43+M47+M51+M55+M59+M63+M67+M71+M75+M79+M83+M87+M91+M95+M99+M103+M107+M111+M115+M119+M123+M127</f>
      </c>
    </row>
    <row r="31" spans="1:16" ht="12.75" customHeight="1">
      <c r="A31" t="s">
        <v>50</v>
      </c>
      <c s="6" t="s">
        <v>78</v>
      </c>
      <c s="6" t="s">
        <v>79</v>
      </c>
      <c t="s">
        <v>5</v>
      </c>
      <c s="26" t="s">
        <v>80</v>
      </c>
      <c s="27" t="s">
        <v>81</v>
      </c>
      <c s="28">
        <v>4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55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57</v>
      </c>
    </row>
    <row r="33" spans="1:5" ht="12.75" customHeight="1">
      <c r="A33" s="30" t="s">
        <v>58</v>
      </c>
      <c r="E33" s="32" t="s">
        <v>63</v>
      </c>
    </row>
    <row r="34" spans="5:5" ht="12.75" customHeight="1">
      <c r="E34" s="31" t="s">
        <v>60</v>
      </c>
    </row>
    <row r="35" spans="1:16" ht="12.75" customHeight="1">
      <c r="A35" t="s">
        <v>50</v>
      </c>
      <c s="6" t="s">
        <v>82</v>
      </c>
      <c s="6" t="s">
        <v>83</v>
      </c>
      <c t="s">
        <v>5</v>
      </c>
      <c s="26" t="s">
        <v>84</v>
      </c>
      <c s="27" t="s">
        <v>85</v>
      </c>
      <c s="28">
        <v>68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55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57</v>
      </c>
    </row>
    <row r="37" spans="1:5" ht="12.75" customHeight="1">
      <c r="A37" s="30" t="s">
        <v>58</v>
      </c>
      <c r="E37" s="32" t="s">
        <v>63</v>
      </c>
    </row>
    <row r="38" spans="5:5" ht="12.75" customHeight="1">
      <c r="E38" s="31" t="s">
        <v>60</v>
      </c>
    </row>
    <row r="39" spans="1:16" ht="12.75" customHeight="1">
      <c r="A39" t="s">
        <v>50</v>
      </c>
      <c s="6" t="s">
        <v>86</v>
      </c>
      <c s="6" t="s">
        <v>87</v>
      </c>
      <c t="s">
        <v>5</v>
      </c>
      <c s="26" t="s">
        <v>88</v>
      </c>
      <c s="27" t="s">
        <v>85</v>
      </c>
      <c s="28">
        <v>200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55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57</v>
      </c>
    </row>
    <row r="41" spans="1:5" ht="12.75" customHeight="1">
      <c r="A41" s="30" t="s">
        <v>58</v>
      </c>
      <c r="E41" s="32" t="s">
        <v>63</v>
      </c>
    </row>
    <row r="42" spans="5:5" ht="12.75" customHeight="1">
      <c r="E42" s="31" t="s">
        <v>60</v>
      </c>
    </row>
    <row r="43" spans="1:16" ht="12.75" customHeight="1">
      <c r="A43" t="s">
        <v>50</v>
      </c>
      <c s="6" t="s">
        <v>76</v>
      </c>
      <c s="6" t="s">
        <v>89</v>
      </c>
      <c t="s">
        <v>5</v>
      </c>
      <c s="26" t="s">
        <v>90</v>
      </c>
      <c s="27" t="s">
        <v>85</v>
      </c>
      <c s="28">
        <v>30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55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57</v>
      </c>
    </row>
    <row r="45" spans="1:5" ht="12.75" customHeight="1">
      <c r="A45" s="30" t="s">
        <v>58</v>
      </c>
      <c r="E45" s="32" t="s">
        <v>63</v>
      </c>
    </row>
    <row r="46" spans="5:5" ht="12.75" customHeight="1">
      <c r="E46" s="31" t="s">
        <v>60</v>
      </c>
    </row>
    <row r="47" spans="1:16" ht="12.75" customHeight="1">
      <c r="A47" t="s">
        <v>50</v>
      </c>
      <c s="6" t="s">
        <v>91</v>
      </c>
      <c s="6" t="s">
        <v>92</v>
      </c>
      <c t="s">
        <v>5</v>
      </c>
      <c s="26" t="s">
        <v>93</v>
      </c>
      <c s="27" t="s">
        <v>81</v>
      </c>
      <c s="28">
        <v>2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55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57</v>
      </c>
    </row>
    <row r="49" spans="1:5" ht="12.75" customHeight="1">
      <c r="A49" s="30" t="s">
        <v>58</v>
      </c>
      <c r="E49" s="32" t="s">
        <v>63</v>
      </c>
    </row>
    <row r="50" spans="5:5" ht="12.75" customHeight="1">
      <c r="E50" s="31" t="s">
        <v>60</v>
      </c>
    </row>
    <row r="51" spans="1:16" ht="12.75" customHeight="1">
      <c r="A51" t="s">
        <v>50</v>
      </c>
      <c s="6" t="s">
        <v>94</v>
      </c>
      <c s="6" t="s">
        <v>95</v>
      </c>
      <c t="s">
        <v>5</v>
      </c>
      <c s="26" t="s">
        <v>96</v>
      </c>
      <c s="27" t="s">
        <v>97</v>
      </c>
      <c s="28">
        <v>7.68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57</v>
      </c>
    </row>
    <row r="53" spans="1:5" ht="12.75" customHeight="1">
      <c r="A53" s="30" t="s">
        <v>58</v>
      </c>
      <c r="E53" s="32" t="s">
        <v>98</v>
      </c>
    </row>
    <row r="54" spans="5:5" ht="12.75" customHeight="1">
      <c r="E54" s="31" t="s">
        <v>60</v>
      </c>
    </row>
    <row r="55" spans="1:16" ht="12.75" customHeight="1">
      <c r="A55" t="s">
        <v>50</v>
      </c>
      <c s="6" t="s">
        <v>99</v>
      </c>
      <c s="6" t="s">
        <v>100</v>
      </c>
      <c t="s">
        <v>5</v>
      </c>
      <c s="26" t="s">
        <v>101</v>
      </c>
      <c s="27" t="s">
        <v>97</v>
      </c>
      <c s="28">
        <v>7.68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57</v>
      </c>
    </row>
    <row r="57" spans="1:5" ht="12.75" customHeight="1">
      <c r="A57" s="30" t="s">
        <v>58</v>
      </c>
      <c r="E57" s="32" t="s">
        <v>98</v>
      </c>
    </row>
    <row r="58" spans="5:5" ht="12.75" customHeight="1">
      <c r="E58" s="31" t="s">
        <v>60</v>
      </c>
    </row>
    <row r="59" spans="1:16" ht="12.75" customHeight="1">
      <c r="A59" t="s">
        <v>50</v>
      </c>
      <c s="6" t="s">
        <v>102</v>
      </c>
      <c s="6" t="s">
        <v>103</v>
      </c>
      <c t="s">
        <v>5</v>
      </c>
      <c s="26" t="s">
        <v>104</v>
      </c>
      <c s="27" t="s">
        <v>97</v>
      </c>
      <c s="28">
        <v>7.68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57</v>
      </c>
    </row>
    <row r="61" spans="1:5" ht="12.75" customHeight="1">
      <c r="A61" s="30" t="s">
        <v>58</v>
      </c>
      <c r="E61" s="32" t="s">
        <v>105</v>
      </c>
    </row>
    <row r="62" spans="5:5" ht="12.75" customHeight="1">
      <c r="E62" s="31" t="s">
        <v>60</v>
      </c>
    </row>
    <row r="63" spans="1:16" ht="12.75" customHeight="1">
      <c r="A63" t="s">
        <v>50</v>
      </c>
      <c s="6" t="s">
        <v>106</v>
      </c>
      <c s="6" t="s">
        <v>107</v>
      </c>
      <c t="s">
        <v>5</v>
      </c>
      <c s="26" t="s">
        <v>108</v>
      </c>
      <c s="27" t="s">
        <v>81</v>
      </c>
      <c s="28">
        <v>1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57</v>
      </c>
    </row>
    <row r="65" spans="1:5" ht="12.75" customHeight="1">
      <c r="A65" s="30" t="s">
        <v>58</v>
      </c>
      <c r="E65" s="32" t="s">
        <v>63</v>
      </c>
    </row>
    <row r="66" spans="5:5" ht="12.75" customHeight="1">
      <c r="E66" s="31" t="s">
        <v>60</v>
      </c>
    </row>
    <row r="67" spans="1:16" ht="12.75" customHeight="1">
      <c r="A67" t="s">
        <v>50</v>
      </c>
      <c s="6" t="s">
        <v>109</v>
      </c>
      <c s="6" t="s">
        <v>110</v>
      </c>
      <c t="s">
        <v>5</v>
      </c>
      <c s="26" t="s">
        <v>111</v>
      </c>
      <c s="27" t="s">
        <v>81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57</v>
      </c>
    </row>
    <row r="69" spans="1:5" ht="12.75" customHeight="1">
      <c r="A69" s="30" t="s">
        <v>58</v>
      </c>
      <c r="E69" s="32" t="s">
        <v>63</v>
      </c>
    </row>
    <row r="70" spans="5:5" ht="12.75" customHeight="1">
      <c r="E70" s="31" t="s">
        <v>60</v>
      </c>
    </row>
    <row r="71" spans="1:16" ht="12.75" customHeight="1">
      <c r="A71" t="s">
        <v>50</v>
      </c>
      <c s="6" t="s">
        <v>112</v>
      </c>
      <c s="6" t="s">
        <v>113</v>
      </c>
      <c t="s">
        <v>5</v>
      </c>
      <c s="26" t="s">
        <v>114</v>
      </c>
      <c s="27" t="s">
        <v>81</v>
      </c>
      <c s="28">
        <v>1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115</v>
      </c>
    </row>
    <row r="73" spans="1:5" ht="12.75" customHeight="1">
      <c r="A73" s="30" t="s">
        <v>58</v>
      </c>
      <c r="E73" s="32" t="s">
        <v>63</v>
      </c>
    </row>
    <row r="74" spans="5:5" ht="12.75" customHeight="1">
      <c r="E74" s="31" t="s">
        <v>60</v>
      </c>
    </row>
    <row r="75" spans="1:16" ht="12.75" customHeight="1">
      <c r="A75" t="s">
        <v>50</v>
      </c>
      <c s="6" t="s">
        <v>116</v>
      </c>
      <c s="6" t="s">
        <v>117</v>
      </c>
      <c t="s">
        <v>5</v>
      </c>
      <c s="26" t="s">
        <v>118</v>
      </c>
      <c s="27" t="s">
        <v>81</v>
      </c>
      <c s="28">
        <v>1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55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119</v>
      </c>
    </row>
    <row r="77" spans="1:5" ht="12.75" customHeight="1">
      <c r="A77" s="30" t="s">
        <v>58</v>
      </c>
      <c r="E77" s="32" t="s">
        <v>63</v>
      </c>
    </row>
    <row r="78" spans="5:5" ht="12.75" customHeight="1">
      <c r="E78" s="31" t="s">
        <v>60</v>
      </c>
    </row>
    <row r="79" spans="1:16" ht="12.75" customHeight="1">
      <c r="A79" t="s">
        <v>50</v>
      </c>
      <c s="6" t="s">
        <v>120</v>
      </c>
      <c s="6" t="s">
        <v>121</v>
      </c>
      <c t="s">
        <v>5</v>
      </c>
      <c s="26" t="s">
        <v>122</v>
      </c>
      <c s="27" t="s">
        <v>81</v>
      </c>
      <c s="28">
        <v>1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57</v>
      </c>
    </row>
    <row r="81" spans="1:5" ht="12.75" customHeight="1">
      <c r="A81" s="30" t="s">
        <v>58</v>
      </c>
      <c r="E81" s="32" t="s">
        <v>63</v>
      </c>
    </row>
    <row r="82" spans="5:5" ht="12.75" customHeight="1">
      <c r="E82" s="31" t="s">
        <v>60</v>
      </c>
    </row>
    <row r="83" spans="1:16" ht="12.75" customHeight="1">
      <c r="A83" t="s">
        <v>50</v>
      </c>
      <c s="6" t="s">
        <v>123</v>
      </c>
      <c s="6" t="s">
        <v>124</v>
      </c>
      <c t="s">
        <v>5</v>
      </c>
      <c s="26" t="s">
        <v>125</v>
      </c>
      <c s="27" t="s">
        <v>126</v>
      </c>
      <c s="28">
        <v>1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57</v>
      </c>
    </row>
    <row r="85" spans="1:5" ht="12.75" customHeight="1">
      <c r="A85" s="30" t="s">
        <v>58</v>
      </c>
      <c r="E85" s="32" t="s">
        <v>127</v>
      </c>
    </row>
    <row r="86" spans="5:5" ht="12.75" customHeight="1">
      <c r="E86" s="31" t="s">
        <v>60</v>
      </c>
    </row>
    <row r="87" spans="1:16" ht="12.75" customHeight="1">
      <c r="A87" t="s">
        <v>50</v>
      </c>
      <c s="6" t="s">
        <v>128</v>
      </c>
      <c s="6" t="s">
        <v>129</v>
      </c>
      <c t="s">
        <v>5</v>
      </c>
      <c s="26" t="s">
        <v>130</v>
      </c>
      <c s="27" t="s">
        <v>85</v>
      </c>
      <c s="28">
        <v>333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55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57</v>
      </c>
    </row>
    <row r="89" spans="1:5" ht="12.75" customHeight="1">
      <c r="A89" s="30" t="s">
        <v>58</v>
      </c>
      <c r="E89" s="32" t="s">
        <v>131</v>
      </c>
    </row>
    <row r="90" spans="5:5" ht="12.75" customHeight="1">
      <c r="E90" s="31" t="s">
        <v>60</v>
      </c>
    </row>
    <row r="91" spans="1:16" ht="12.75" customHeight="1">
      <c r="A91" t="s">
        <v>50</v>
      </c>
      <c s="6" t="s">
        <v>132</v>
      </c>
      <c s="6" t="s">
        <v>133</v>
      </c>
      <c t="s">
        <v>5</v>
      </c>
      <c s="26" t="s">
        <v>134</v>
      </c>
      <c s="27" t="s">
        <v>85</v>
      </c>
      <c s="28">
        <v>660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57</v>
      </c>
    </row>
    <row r="93" spans="1:5" ht="12.75" customHeight="1">
      <c r="A93" s="30" t="s">
        <v>58</v>
      </c>
      <c r="E93" s="32" t="s">
        <v>135</v>
      </c>
    </row>
    <row r="94" spans="5:5" ht="12.75" customHeight="1">
      <c r="E94" s="31" t="s">
        <v>39</v>
      </c>
    </row>
    <row r="95" spans="1:16" ht="12.75" customHeight="1">
      <c r="A95" t="s">
        <v>50</v>
      </c>
      <c s="6" t="s">
        <v>136</v>
      </c>
      <c s="6" t="s">
        <v>137</v>
      </c>
      <c t="s">
        <v>5</v>
      </c>
      <c s="26" t="s">
        <v>138</v>
      </c>
      <c s="27" t="s">
        <v>85</v>
      </c>
      <c s="28">
        <v>660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55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57</v>
      </c>
    </row>
    <row r="97" spans="1:5" ht="12.75" customHeight="1">
      <c r="A97" s="30" t="s">
        <v>58</v>
      </c>
      <c r="E97" s="32" t="s">
        <v>139</v>
      </c>
    </row>
    <row r="98" spans="5:5" ht="12.75" customHeight="1">
      <c r="E98" s="31" t="s">
        <v>60</v>
      </c>
    </row>
    <row r="99" spans="1:16" ht="12.75" customHeight="1">
      <c r="A99" t="s">
        <v>50</v>
      </c>
      <c s="6" t="s">
        <v>140</v>
      </c>
      <c s="6" t="s">
        <v>141</v>
      </c>
      <c t="s">
        <v>5</v>
      </c>
      <c s="26" t="s">
        <v>142</v>
      </c>
      <c s="27" t="s">
        <v>85</v>
      </c>
      <c s="28">
        <v>660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143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57</v>
      </c>
    </row>
    <row r="101" spans="1:5" ht="12.75" customHeight="1">
      <c r="A101" s="30" t="s">
        <v>58</v>
      </c>
      <c r="E101" s="32" t="s">
        <v>144</v>
      </c>
    </row>
    <row r="102" spans="5:5" ht="12.75" customHeight="1">
      <c r="E102" s="31" t="s">
        <v>60</v>
      </c>
    </row>
    <row r="103" spans="1:16" ht="12.75" customHeight="1">
      <c r="A103" t="s">
        <v>50</v>
      </c>
      <c s="6" t="s">
        <v>145</v>
      </c>
      <c s="6" t="s">
        <v>146</v>
      </c>
      <c t="s">
        <v>5</v>
      </c>
      <c s="26" t="s">
        <v>147</v>
      </c>
      <c s="27" t="s">
        <v>148</v>
      </c>
      <c s="28">
        <v>2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55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57</v>
      </c>
    </row>
    <row r="105" spans="1:5" ht="12.75" customHeight="1">
      <c r="A105" s="30" t="s">
        <v>58</v>
      </c>
      <c r="E105" s="32" t="s">
        <v>63</v>
      </c>
    </row>
    <row r="106" spans="5:5" ht="12.75" customHeight="1">
      <c r="E106" s="31" t="s">
        <v>60</v>
      </c>
    </row>
    <row r="107" spans="1:16" ht="12.75" customHeight="1">
      <c r="A107" t="s">
        <v>50</v>
      </c>
      <c s="6" t="s">
        <v>149</v>
      </c>
      <c s="6" t="s">
        <v>150</v>
      </c>
      <c t="s">
        <v>5</v>
      </c>
      <c s="26" t="s">
        <v>151</v>
      </c>
      <c s="27" t="s">
        <v>85</v>
      </c>
      <c s="28">
        <v>660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55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57</v>
      </c>
    </row>
    <row r="109" spans="1:5" ht="12.75" customHeight="1">
      <c r="A109" s="30" t="s">
        <v>58</v>
      </c>
      <c r="E109" s="32" t="s">
        <v>63</v>
      </c>
    </row>
    <row r="110" spans="5:5" ht="12.75" customHeight="1">
      <c r="E110" s="31" t="s">
        <v>60</v>
      </c>
    </row>
    <row r="111" spans="1:16" ht="12.75" customHeight="1">
      <c r="A111" t="s">
        <v>50</v>
      </c>
      <c s="6" t="s">
        <v>152</v>
      </c>
      <c s="6" t="s">
        <v>153</v>
      </c>
      <c t="s">
        <v>5</v>
      </c>
      <c s="26" t="s">
        <v>154</v>
      </c>
      <c s="27" t="s">
        <v>81</v>
      </c>
      <c s="28">
        <v>4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55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155</v>
      </c>
    </row>
    <row r="113" spans="1:5" ht="12.75" customHeight="1">
      <c r="A113" s="30" t="s">
        <v>58</v>
      </c>
      <c r="E113" s="32" t="s">
        <v>63</v>
      </c>
    </row>
    <row r="114" spans="5:5" ht="12.75" customHeight="1">
      <c r="E114" s="31" t="s">
        <v>60</v>
      </c>
    </row>
    <row r="115" spans="1:16" ht="12.75" customHeight="1">
      <c r="A115" t="s">
        <v>50</v>
      </c>
      <c s="6" t="s">
        <v>156</v>
      </c>
      <c s="6" t="s">
        <v>157</v>
      </c>
      <c t="s">
        <v>5</v>
      </c>
      <c s="26" t="s">
        <v>158</v>
      </c>
      <c s="27" t="s">
        <v>81</v>
      </c>
      <c s="28">
        <v>4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55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119</v>
      </c>
    </row>
    <row r="117" spans="1:5" ht="12.75" customHeight="1">
      <c r="A117" s="30" t="s">
        <v>58</v>
      </c>
      <c r="E117" s="32" t="s">
        <v>63</v>
      </c>
    </row>
    <row r="118" spans="5:5" ht="12.75" customHeight="1">
      <c r="E118" s="31" t="s">
        <v>60</v>
      </c>
    </row>
    <row r="119" spans="1:16" ht="12.75" customHeight="1">
      <c r="A119" t="s">
        <v>50</v>
      </c>
      <c s="6" t="s">
        <v>159</v>
      </c>
      <c s="6" t="s">
        <v>160</v>
      </c>
      <c t="s">
        <v>5</v>
      </c>
      <c s="26" t="s">
        <v>161</v>
      </c>
      <c s="27" t="s">
        <v>81</v>
      </c>
      <c s="28">
        <v>1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55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57</v>
      </c>
    </row>
    <row r="121" spans="1:5" ht="12.75" customHeight="1">
      <c r="A121" s="30" t="s">
        <v>58</v>
      </c>
      <c r="E121" s="32" t="s">
        <v>63</v>
      </c>
    </row>
    <row r="122" spans="5:5" ht="12.75" customHeight="1">
      <c r="E122" s="31" t="s">
        <v>60</v>
      </c>
    </row>
    <row r="123" spans="1:16" ht="12.75" customHeight="1">
      <c r="A123" t="s">
        <v>50</v>
      </c>
      <c s="6" t="s">
        <v>162</v>
      </c>
      <c s="6" t="s">
        <v>163</v>
      </c>
      <c t="s">
        <v>5</v>
      </c>
      <c s="26" t="s">
        <v>164</v>
      </c>
      <c s="27" t="s">
        <v>81</v>
      </c>
      <c s="28">
        <v>4</v>
      </c>
      <c s="27">
        <v>0</v>
      </c>
      <c s="27">
        <f>ROUND(G123*H123,6)</f>
      </c>
      <c r="L123" s="29">
        <v>0</v>
      </c>
      <c s="24">
        <f>ROUND(ROUND(L123,2)*ROUND(G123,3),2)</f>
      </c>
      <c s="27" t="s">
        <v>55</v>
      </c>
      <c>
        <f>(M123*21)/100</f>
      </c>
      <c t="s">
        <v>27</v>
      </c>
    </row>
    <row r="124" spans="1:5" ht="12.75" customHeight="1">
      <c r="A124" s="30" t="s">
        <v>56</v>
      </c>
      <c r="E124" s="31" t="s">
        <v>57</v>
      </c>
    </row>
    <row r="125" spans="1:5" ht="12.75" customHeight="1">
      <c r="A125" s="30" t="s">
        <v>58</v>
      </c>
      <c r="E125" s="32" t="s">
        <v>63</v>
      </c>
    </row>
    <row r="126" spans="5:5" ht="12.75" customHeight="1">
      <c r="E126" s="31" t="s">
        <v>60</v>
      </c>
    </row>
    <row r="127" spans="1:16" ht="12.75" customHeight="1">
      <c r="A127" t="s">
        <v>50</v>
      </c>
      <c s="6" t="s">
        <v>165</v>
      </c>
      <c s="6" t="s">
        <v>166</v>
      </c>
      <c t="s">
        <v>5</v>
      </c>
      <c s="26" t="s">
        <v>167</v>
      </c>
      <c s="27" t="s">
        <v>81</v>
      </c>
      <c s="28">
        <v>30</v>
      </c>
      <c s="27">
        <v>0</v>
      </c>
      <c s="27">
        <f>ROUND(G127*H127,6)</f>
      </c>
      <c r="L127" s="29">
        <v>0</v>
      </c>
      <c s="24">
        <f>ROUND(ROUND(L127,2)*ROUND(G127,3),2)</f>
      </c>
      <c s="27" t="s">
        <v>55</v>
      </c>
      <c>
        <f>(M127*21)/100</f>
      </c>
      <c t="s">
        <v>27</v>
      </c>
    </row>
    <row r="128" spans="1:5" ht="12.75" customHeight="1">
      <c r="A128" s="30" t="s">
        <v>56</v>
      </c>
      <c r="E128" s="31" t="s">
        <v>57</v>
      </c>
    </row>
    <row r="129" spans="1:5" ht="12.75" customHeight="1">
      <c r="A129" s="30" t="s">
        <v>58</v>
      </c>
      <c r="E129" s="32" t="s">
        <v>63</v>
      </c>
    </row>
    <row r="130" spans="5:5" ht="12.75" customHeight="1">
      <c r="E130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168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168</v>
      </c>
      <c r="E4" s="19" t="s">
        <v>169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172</v>
      </c>
      <c r="E8" s="23" t="s">
        <v>173</v>
      </c>
      <c r="J8" s="22">
        <f>0+J9+J30</f>
      </c>
      <c s="22">
        <f>0+K9+K30</f>
      </c>
      <c s="22">
        <f>0+L9+L30</f>
      </c>
      <c s="22">
        <f>0+M9+M30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50</v>
      </c>
      <c s="6" t="s">
        <v>51</v>
      </c>
      <c s="6" t="s">
        <v>52</v>
      </c>
      <c t="s">
        <v>5</v>
      </c>
      <c s="26" t="s">
        <v>53</v>
      </c>
      <c s="27" t="s">
        <v>54</v>
      </c>
      <c s="28">
        <v>21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57</v>
      </c>
    </row>
    <row r="12" spans="1:5" ht="12.75" customHeight="1">
      <c r="A12" s="30" t="s">
        <v>58</v>
      </c>
      <c r="E12" s="32" t="s">
        <v>59</v>
      </c>
    </row>
    <row r="13" spans="5:5" ht="12.75" customHeight="1">
      <c r="E13" s="31" t="s">
        <v>60</v>
      </c>
    </row>
    <row r="14" spans="1:16" ht="12.75" customHeight="1">
      <c r="A14" t="s">
        <v>50</v>
      </c>
      <c s="6" t="s">
        <v>27</v>
      </c>
      <c s="6" t="s">
        <v>61</v>
      </c>
      <c t="s">
        <v>5</v>
      </c>
      <c s="26" t="s">
        <v>62</v>
      </c>
      <c s="27" t="s">
        <v>54</v>
      </c>
      <c s="28">
        <v>10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57</v>
      </c>
    </row>
    <row r="16" spans="1:5" ht="12.75" customHeight="1">
      <c r="A16" s="30" t="s">
        <v>58</v>
      </c>
      <c r="E16" s="32" t="s">
        <v>63</v>
      </c>
    </row>
    <row r="17" spans="5:5" ht="12.75" customHeight="1">
      <c r="E17" s="31" t="s">
        <v>60</v>
      </c>
    </row>
    <row r="18" spans="1:16" ht="12.75" customHeight="1">
      <c r="A18" t="s">
        <v>50</v>
      </c>
      <c s="6" t="s">
        <v>26</v>
      </c>
      <c s="6" t="s">
        <v>64</v>
      </c>
      <c t="s">
        <v>5</v>
      </c>
      <c s="26" t="s">
        <v>65</v>
      </c>
      <c s="27" t="s">
        <v>54</v>
      </c>
      <c s="28">
        <v>21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57</v>
      </c>
    </row>
    <row r="20" spans="1:5" ht="12.75" customHeight="1">
      <c r="A20" s="30" t="s">
        <v>58</v>
      </c>
      <c r="E20" s="32" t="s">
        <v>59</v>
      </c>
    </row>
    <row r="21" spans="5:5" ht="12.75" customHeight="1">
      <c r="E21" s="31" t="s">
        <v>60</v>
      </c>
    </row>
    <row r="22" spans="1:16" ht="12.75" customHeight="1">
      <c r="A22" t="s">
        <v>50</v>
      </c>
      <c s="6" t="s">
        <v>116</v>
      </c>
      <c s="6" t="s">
        <v>68</v>
      </c>
      <c t="s">
        <v>5</v>
      </c>
      <c s="26" t="s">
        <v>69</v>
      </c>
      <c s="27" t="s">
        <v>70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71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57</v>
      </c>
    </row>
    <row r="24" spans="1:5" ht="12.75" customHeight="1">
      <c r="A24" s="30" t="s">
        <v>58</v>
      </c>
      <c r="E24" s="32" t="s">
        <v>63</v>
      </c>
    </row>
    <row r="25" spans="5:5" ht="12.75" customHeight="1">
      <c r="E25" s="31" t="s">
        <v>72</v>
      </c>
    </row>
    <row r="26" spans="1:16" ht="12.75" customHeight="1">
      <c r="A26" t="s">
        <v>50</v>
      </c>
      <c s="6" t="s">
        <v>120</v>
      </c>
      <c s="6" t="s">
        <v>174</v>
      </c>
      <c t="s">
        <v>5</v>
      </c>
      <c s="26" t="s">
        <v>75</v>
      </c>
      <c s="27" t="s">
        <v>70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71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57</v>
      </c>
    </row>
    <row r="28" spans="1:5" ht="12.75" customHeight="1">
      <c r="A28" s="30" t="s">
        <v>58</v>
      </c>
      <c r="E28" s="32" t="s">
        <v>63</v>
      </c>
    </row>
    <row r="29" spans="5:5" ht="12.75" customHeight="1">
      <c r="E29" s="31" t="s">
        <v>72</v>
      </c>
    </row>
    <row r="30" spans="1:13" ht="12.75" customHeight="1">
      <c r="A30" t="s">
        <v>47</v>
      </c>
      <c r="C30" s="7" t="s">
        <v>76</v>
      </c>
      <c r="E30" s="25" t="s">
        <v>77</v>
      </c>
      <c r="J30" s="24">
        <f>0</f>
      </c>
      <c s="24">
        <f>0</f>
      </c>
      <c s="24">
        <f>0+L31+L35+L39+L43+L47+L51+L55+L59+L63+L67+L71</f>
      </c>
      <c s="24">
        <f>0+M31+M35+M39+M43+M47+M51+M55+M59+M63+M67+M71</f>
      </c>
    </row>
    <row r="31" spans="1:16" ht="12.75" customHeight="1">
      <c r="A31" t="s">
        <v>50</v>
      </c>
      <c s="6" t="s">
        <v>78</v>
      </c>
      <c s="6" t="s">
        <v>175</v>
      </c>
      <c t="s">
        <v>5</v>
      </c>
      <c s="26" t="s">
        <v>176</v>
      </c>
      <c s="27" t="s">
        <v>177</v>
      </c>
      <c s="28">
        <v>2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55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57</v>
      </c>
    </row>
    <row r="33" spans="1:5" ht="12.75" customHeight="1">
      <c r="A33" s="30" t="s">
        <v>58</v>
      </c>
      <c r="E33" s="32" t="s">
        <v>63</v>
      </c>
    </row>
    <row r="34" spans="5:5" ht="12.75" customHeight="1">
      <c r="E34" s="31" t="s">
        <v>60</v>
      </c>
    </row>
    <row r="35" spans="1:16" ht="12.75" customHeight="1">
      <c r="A35" t="s">
        <v>50</v>
      </c>
      <c s="6" t="s">
        <v>82</v>
      </c>
      <c s="6" t="s">
        <v>83</v>
      </c>
      <c t="s">
        <v>5</v>
      </c>
      <c s="26" t="s">
        <v>84</v>
      </c>
      <c s="27" t="s">
        <v>85</v>
      </c>
      <c s="28">
        <v>120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55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57</v>
      </c>
    </row>
    <row r="37" spans="1:5" ht="12.75" customHeight="1">
      <c r="A37" s="30" t="s">
        <v>58</v>
      </c>
      <c r="E37" s="32" t="s">
        <v>63</v>
      </c>
    </row>
    <row r="38" spans="5:5" ht="12.75" customHeight="1">
      <c r="E38" s="31" t="s">
        <v>60</v>
      </c>
    </row>
    <row r="39" spans="1:16" ht="12.75" customHeight="1">
      <c r="A39" t="s">
        <v>50</v>
      </c>
      <c s="6" t="s">
        <v>86</v>
      </c>
      <c s="6" t="s">
        <v>87</v>
      </c>
      <c t="s">
        <v>5</v>
      </c>
      <c s="26" t="s">
        <v>88</v>
      </c>
      <c s="27" t="s">
        <v>85</v>
      </c>
      <c s="28">
        <v>120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55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57</v>
      </c>
    </row>
    <row r="41" spans="1:5" ht="12.75" customHeight="1">
      <c r="A41" s="30" t="s">
        <v>58</v>
      </c>
      <c r="E41" s="32" t="s">
        <v>63</v>
      </c>
    </row>
    <row r="42" spans="5:5" ht="12.75" customHeight="1">
      <c r="E42" s="31" t="s">
        <v>60</v>
      </c>
    </row>
    <row r="43" spans="1:16" ht="12.75" customHeight="1">
      <c r="A43" t="s">
        <v>50</v>
      </c>
      <c s="6" t="s">
        <v>76</v>
      </c>
      <c s="6" t="s">
        <v>89</v>
      </c>
      <c t="s">
        <v>5</v>
      </c>
      <c s="26" t="s">
        <v>90</v>
      </c>
      <c s="27" t="s">
        <v>85</v>
      </c>
      <c s="28">
        <v>120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55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57</v>
      </c>
    </row>
    <row r="45" spans="1:5" ht="12.75" customHeight="1">
      <c r="A45" s="30" t="s">
        <v>58</v>
      </c>
      <c r="E45" s="32" t="s">
        <v>63</v>
      </c>
    </row>
    <row r="46" spans="5:5" ht="12.75" customHeight="1">
      <c r="E46" s="31" t="s">
        <v>60</v>
      </c>
    </row>
    <row r="47" spans="1:16" ht="12.75" customHeight="1">
      <c r="A47" t="s">
        <v>50</v>
      </c>
      <c s="6" t="s">
        <v>91</v>
      </c>
      <c s="6" t="s">
        <v>178</v>
      </c>
      <c t="s">
        <v>5</v>
      </c>
      <c s="26" t="s">
        <v>179</v>
      </c>
      <c s="27" t="s">
        <v>81</v>
      </c>
      <c s="28">
        <v>10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55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5</v>
      </c>
    </row>
    <row r="50" spans="5:5" ht="12.75" customHeight="1">
      <c r="E50" s="31" t="s">
        <v>5</v>
      </c>
    </row>
    <row r="51" spans="1:16" ht="12.75" customHeight="1">
      <c r="A51" t="s">
        <v>50</v>
      </c>
      <c s="6" t="s">
        <v>94</v>
      </c>
      <c s="6" t="s">
        <v>180</v>
      </c>
      <c t="s">
        <v>5</v>
      </c>
      <c s="26" t="s">
        <v>181</v>
      </c>
      <c s="27" t="s">
        <v>182</v>
      </c>
      <c s="28">
        <v>100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57</v>
      </c>
    </row>
    <row r="53" spans="1:5" ht="12.75" customHeight="1">
      <c r="A53" s="30" t="s">
        <v>58</v>
      </c>
      <c r="E53" s="32" t="s">
        <v>63</v>
      </c>
    </row>
    <row r="54" spans="5:5" ht="12.75" customHeight="1">
      <c r="E54" s="31" t="s">
        <v>60</v>
      </c>
    </row>
    <row r="55" spans="1:16" ht="12.75" customHeight="1">
      <c r="A55" t="s">
        <v>50</v>
      </c>
      <c s="6" t="s">
        <v>99</v>
      </c>
      <c s="6" t="s">
        <v>92</v>
      </c>
      <c t="s">
        <v>5</v>
      </c>
      <c s="26" t="s">
        <v>93</v>
      </c>
      <c s="27" t="s">
        <v>177</v>
      </c>
      <c s="28">
        <v>4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57</v>
      </c>
    </row>
    <row r="57" spans="1:5" ht="12.75" customHeight="1">
      <c r="A57" s="30" t="s">
        <v>58</v>
      </c>
      <c r="E57" s="32" t="s">
        <v>63</v>
      </c>
    </row>
    <row r="58" spans="5:5" ht="12.75" customHeight="1">
      <c r="E58" s="31" t="s">
        <v>60</v>
      </c>
    </row>
    <row r="59" spans="1:16" ht="12.75" customHeight="1">
      <c r="A59" t="s">
        <v>50</v>
      </c>
      <c s="6" t="s">
        <v>102</v>
      </c>
      <c s="6" t="s">
        <v>183</v>
      </c>
      <c t="s">
        <v>5</v>
      </c>
      <c s="26" t="s">
        <v>184</v>
      </c>
      <c s="27" t="s">
        <v>126</v>
      </c>
      <c s="28">
        <v>8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57</v>
      </c>
    </row>
    <row r="61" spans="1:5" ht="12.75" customHeight="1">
      <c r="A61" s="30" t="s">
        <v>58</v>
      </c>
      <c r="E61" s="32" t="s">
        <v>185</v>
      </c>
    </row>
    <row r="62" spans="5:5" ht="12.75" customHeight="1">
      <c r="E62" s="31" t="s">
        <v>60</v>
      </c>
    </row>
    <row r="63" spans="1:16" ht="12.75" customHeight="1">
      <c r="A63" t="s">
        <v>50</v>
      </c>
      <c s="6" t="s">
        <v>106</v>
      </c>
      <c s="6" t="s">
        <v>129</v>
      </c>
      <c t="s">
        <v>5</v>
      </c>
      <c s="26" t="s">
        <v>130</v>
      </c>
      <c s="27" t="s">
        <v>85</v>
      </c>
      <c s="28">
        <v>700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57</v>
      </c>
    </row>
    <row r="65" spans="1:5" ht="12.75" customHeight="1">
      <c r="A65" s="30" t="s">
        <v>58</v>
      </c>
      <c r="E65" s="32" t="s">
        <v>186</v>
      </c>
    </row>
    <row r="66" spans="5:5" ht="12.75" customHeight="1">
      <c r="E66" s="31" t="s">
        <v>60</v>
      </c>
    </row>
    <row r="67" spans="1:16" ht="12.75" customHeight="1">
      <c r="A67" t="s">
        <v>50</v>
      </c>
      <c s="6" t="s">
        <v>109</v>
      </c>
      <c s="6" t="s">
        <v>166</v>
      </c>
      <c t="s">
        <v>5</v>
      </c>
      <c s="26" t="s">
        <v>167</v>
      </c>
      <c s="27" t="s">
        <v>177</v>
      </c>
      <c s="28">
        <v>20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143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57</v>
      </c>
    </row>
    <row r="69" spans="1:5" ht="12.75" customHeight="1">
      <c r="A69" s="30" t="s">
        <v>58</v>
      </c>
      <c r="E69" s="32" t="s">
        <v>63</v>
      </c>
    </row>
    <row r="70" spans="5:5" ht="12.75" customHeight="1">
      <c r="E70" s="31" t="s">
        <v>60</v>
      </c>
    </row>
    <row r="71" spans="1:16" ht="12.75" customHeight="1">
      <c r="A71" t="s">
        <v>50</v>
      </c>
      <c s="6" t="s">
        <v>112</v>
      </c>
      <c s="6" t="s">
        <v>187</v>
      </c>
      <c t="s">
        <v>5</v>
      </c>
      <c s="26" t="s">
        <v>188</v>
      </c>
      <c s="27" t="s">
        <v>148</v>
      </c>
      <c s="28">
        <v>10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57</v>
      </c>
    </row>
    <row r="73" spans="1:5" ht="12.75" customHeight="1">
      <c r="A73" s="30" t="s">
        <v>58</v>
      </c>
      <c r="E73" s="32" t="s">
        <v>63</v>
      </c>
    </row>
    <row r="74" spans="5:5" ht="12.75" customHeight="1">
      <c r="E74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189</v>
      </c>
      <c s="33">
        <f>Rekapitulace!C14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189</v>
      </c>
      <c r="E4" s="19" t="s">
        <v>190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193</v>
      </c>
      <c r="E8" s="23" t="s">
        <v>190</v>
      </c>
      <c r="J8" s="22">
        <f>0+J9+J18+J23+J64+J81</f>
      </c>
      <c s="22">
        <f>0+K9+K18+K23+K64+K81</f>
      </c>
      <c s="22">
        <f>0+L9+L18+L23+L64+L81</f>
      </c>
      <c s="22">
        <f>0+M9+M18+M23+M64+M81</f>
      </c>
    </row>
    <row r="9" spans="1:13" ht="12.75" customHeight="1">
      <c r="A9" t="s">
        <v>47</v>
      </c>
      <c r="C9" s="7" t="s">
        <v>194</v>
      </c>
      <c r="E9" s="25" t="s">
        <v>195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50</v>
      </c>
      <c s="6" t="s">
        <v>51</v>
      </c>
      <c s="6" t="s">
        <v>196</v>
      </c>
      <c t="s">
        <v>5</v>
      </c>
      <c s="26" t="s">
        <v>197</v>
      </c>
      <c s="27" t="s">
        <v>198</v>
      </c>
      <c s="28">
        <v>1.4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199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200</v>
      </c>
    </row>
    <row r="13" spans="5:5" ht="12.75" customHeight="1">
      <c r="E13" s="31" t="s">
        <v>60</v>
      </c>
    </row>
    <row r="14" spans="1:16" ht="12.75" customHeight="1">
      <c r="A14" t="s">
        <v>50</v>
      </c>
      <c s="6" t="s">
        <v>27</v>
      </c>
      <c s="6" t="s">
        <v>201</v>
      </c>
      <c t="s">
        <v>5</v>
      </c>
      <c s="26" t="s">
        <v>202</v>
      </c>
      <c s="27" t="s">
        <v>198</v>
      </c>
      <c s="28">
        <v>43.2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199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203</v>
      </c>
    </row>
    <row r="17" spans="5:5" ht="12.75" customHeight="1">
      <c r="E17" s="31" t="s">
        <v>60</v>
      </c>
    </row>
    <row r="18" spans="1:13" ht="12.75" customHeight="1">
      <c r="A18" t="s">
        <v>47</v>
      </c>
      <c r="C18" s="7" t="s">
        <v>204</v>
      </c>
      <c r="E18" s="25" t="s">
        <v>205</v>
      </c>
      <c r="J18" s="24">
        <f>0</f>
      </c>
      <c s="24">
        <f>0</f>
      </c>
      <c s="24">
        <f>0+L19</f>
      </c>
      <c s="24">
        <f>0+M19</f>
      </c>
    </row>
    <row r="19" spans="1:16" ht="12.75" customHeight="1">
      <c r="A19" t="s">
        <v>50</v>
      </c>
      <c s="6" t="s">
        <v>26</v>
      </c>
      <c s="6" t="s">
        <v>206</v>
      </c>
      <c t="s">
        <v>5</v>
      </c>
      <c s="26" t="s">
        <v>207</v>
      </c>
      <c s="27" t="s">
        <v>54</v>
      </c>
      <c s="28">
        <v>321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199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208</v>
      </c>
    </row>
    <row r="22" spans="5:5" ht="12.75" customHeight="1">
      <c r="E22" s="31" t="s">
        <v>60</v>
      </c>
    </row>
    <row r="23" spans="1:13" ht="12.75" customHeight="1">
      <c r="A23" t="s">
        <v>47</v>
      </c>
      <c r="C23" s="7" t="s">
        <v>209</v>
      </c>
      <c r="E23" s="25" t="s">
        <v>210</v>
      </c>
      <c r="J23" s="24">
        <f>0</f>
      </c>
      <c s="24">
        <f>0</f>
      </c>
      <c s="24">
        <f>0+L24+L28+L32+L36+L40+L44+L48+L52+L56+L60</f>
      </c>
      <c s="24">
        <f>0+M24+M28+M32+M36+M40+M44+M48+M52+M56+M60</f>
      </c>
    </row>
    <row r="24" spans="1:16" ht="12.75" customHeight="1">
      <c r="A24" t="s">
        <v>50</v>
      </c>
      <c s="6" t="s">
        <v>78</v>
      </c>
      <c s="6" t="s">
        <v>211</v>
      </c>
      <c t="s">
        <v>5</v>
      </c>
      <c s="26" t="s">
        <v>212</v>
      </c>
      <c s="27" t="s">
        <v>54</v>
      </c>
      <c s="28">
        <v>30</v>
      </c>
      <c s="27">
        <v>0</v>
      </c>
      <c s="27">
        <f>ROUND(G24*H24,6)</f>
      </c>
      <c r="L24" s="29">
        <v>0</v>
      </c>
      <c s="24">
        <f>ROUND(ROUND(L24,2)*ROUND(G24,3),2)</f>
      </c>
      <c s="27" t="s">
        <v>199</v>
      </c>
      <c>
        <f>(M24*21)/100</f>
      </c>
      <c t="s">
        <v>27</v>
      </c>
    </row>
    <row r="25" spans="1:5" ht="12.75" customHeight="1">
      <c r="A25" s="30" t="s">
        <v>56</v>
      </c>
      <c r="E25" s="31" t="s">
        <v>5</v>
      </c>
    </row>
    <row r="26" spans="1:5" ht="12.75" customHeight="1">
      <c r="A26" s="30" t="s">
        <v>58</v>
      </c>
      <c r="E26" s="32" t="s">
        <v>5</v>
      </c>
    </row>
    <row r="27" spans="5:5" ht="12.75" customHeight="1">
      <c r="E27" s="31" t="s">
        <v>60</v>
      </c>
    </row>
    <row r="28" spans="1:16" ht="12.75" customHeight="1">
      <c r="A28" t="s">
        <v>50</v>
      </c>
      <c s="6" t="s">
        <v>82</v>
      </c>
      <c s="6" t="s">
        <v>213</v>
      </c>
      <c t="s">
        <v>5</v>
      </c>
      <c s="26" t="s">
        <v>214</v>
      </c>
      <c s="27" t="s">
        <v>85</v>
      </c>
      <c s="28">
        <v>16.555</v>
      </c>
      <c s="27">
        <v>0</v>
      </c>
      <c s="27">
        <f>ROUND(G28*H28,6)</f>
      </c>
      <c r="L28" s="29">
        <v>0</v>
      </c>
      <c s="24">
        <f>ROUND(ROUND(L28,2)*ROUND(G28,3),2)</f>
      </c>
      <c s="27" t="s">
        <v>199</v>
      </c>
      <c>
        <f>(M28*21)/100</f>
      </c>
      <c t="s">
        <v>27</v>
      </c>
    </row>
    <row r="29" spans="1:5" ht="12.75" customHeight="1">
      <c r="A29" s="30" t="s">
        <v>56</v>
      </c>
      <c r="E29" s="31" t="s">
        <v>5</v>
      </c>
    </row>
    <row r="30" spans="1:5" ht="12.75" customHeight="1">
      <c r="A30" s="30" t="s">
        <v>58</v>
      </c>
      <c r="E30" s="32" t="s">
        <v>5</v>
      </c>
    </row>
    <row r="31" spans="5:5" ht="12.75" customHeight="1">
      <c r="E31" s="31" t="s">
        <v>60</v>
      </c>
    </row>
    <row r="32" spans="1:16" ht="12.75" customHeight="1">
      <c r="A32" t="s">
        <v>50</v>
      </c>
      <c s="6" t="s">
        <v>86</v>
      </c>
      <c s="6" t="s">
        <v>215</v>
      </c>
      <c t="s">
        <v>5</v>
      </c>
      <c s="26" t="s">
        <v>216</v>
      </c>
      <c s="27" t="s">
        <v>85</v>
      </c>
      <c s="28">
        <v>55.649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199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5</v>
      </c>
    </row>
    <row r="34" spans="1:5" ht="12.75" customHeight="1">
      <c r="A34" s="30" t="s">
        <v>58</v>
      </c>
      <c r="E34" s="32" t="s">
        <v>5</v>
      </c>
    </row>
    <row r="35" spans="5:5" ht="12.75" customHeight="1">
      <c r="E35" s="31" t="s">
        <v>60</v>
      </c>
    </row>
    <row r="36" spans="1:16" ht="12.75" customHeight="1">
      <c r="A36" t="s">
        <v>50</v>
      </c>
      <c s="6" t="s">
        <v>76</v>
      </c>
      <c s="6" t="s">
        <v>217</v>
      </c>
      <c t="s">
        <v>5</v>
      </c>
      <c s="26" t="s">
        <v>218</v>
      </c>
      <c s="27" t="s">
        <v>85</v>
      </c>
      <c s="28">
        <v>18.436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199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</v>
      </c>
    </row>
    <row r="38" spans="1:5" ht="12.75" customHeight="1">
      <c r="A38" s="30" t="s">
        <v>58</v>
      </c>
      <c r="E38" s="32" t="s">
        <v>5</v>
      </c>
    </row>
    <row r="39" spans="5:5" ht="12.75" customHeight="1">
      <c r="E39" s="31" t="s">
        <v>60</v>
      </c>
    </row>
    <row r="40" spans="1:16" ht="12.75" customHeight="1">
      <c r="A40" t="s">
        <v>50</v>
      </c>
      <c s="6" t="s">
        <v>91</v>
      </c>
      <c s="6" t="s">
        <v>219</v>
      </c>
      <c t="s">
        <v>5</v>
      </c>
      <c s="26" t="s">
        <v>220</v>
      </c>
      <c s="27" t="s">
        <v>85</v>
      </c>
      <c s="28">
        <v>50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199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</v>
      </c>
    </row>
    <row r="42" spans="1:5" ht="12.75" customHeight="1">
      <c r="A42" s="30" t="s">
        <v>58</v>
      </c>
      <c r="E42" s="32" t="s">
        <v>221</v>
      </c>
    </row>
    <row r="43" spans="5:5" ht="12.75" customHeight="1">
      <c r="E43" s="31" t="s">
        <v>60</v>
      </c>
    </row>
    <row r="44" spans="1:16" ht="12.75" customHeight="1">
      <c r="A44" t="s">
        <v>50</v>
      </c>
      <c s="6" t="s">
        <v>94</v>
      </c>
      <c s="6" t="s">
        <v>222</v>
      </c>
      <c t="s">
        <v>5</v>
      </c>
      <c s="26" t="s">
        <v>223</v>
      </c>
      <c s="27" t="s">
        <v>85</v>
      </c>
      <c s="28">
        <v>79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199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5</v>
      </c>
    </row>
    <row r="47" spans="5:5" ht="12.75" customHeight="1">
      <c r="E47" s="31" t="s">
        <v>60</v>
      </c>
    </row>
    <row r="48" spans="1:16" ht="12.75" customHeight="1">
      <c r="A48" t="s">
        <v>50</v>
      </c>
      <c s="6" t="s">
        <v>99</v>
      </c>
      <c s="6" t="s">
        <v>224</v>
      </c>
      <c t="s">
        <v>5</v>
      </c>
      <c s="26" t="s">
        <v>225</v>
      </c>
      <c s="27" t="s">
        <v>226</v>
      </c>
      <c s="28">
        <v>121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199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</v>
      </c>
    </row>
    <row r="50" spans="1:5" ht="12.75" customHeight="1">
      <c r="A50" s="30" t="s">
        <v>58</v>
      </c>
      <c r="E50" s="32" t="s">
        <v>5</v>
      </c>
    </row>
    <row r="51" spans="5:5" ht="12.75" customHeight="1">
      <c r="E51" s="31" t="s">
        <v>60</v>
      </c>
    </row>
    <row r="52" spans="1:16" ht="12.75" customHeight="1">
      <c r="A52" t="s">
        <v>50</v>
      </c>
      <c s="6" t="s">
        <v>149</v>
      </c>
      <c s="6" t="s">
        <v>227</v>
      </c>
      <c t="s">
        <v>5</v>
      </c>
      <c s="26" t="s">
        <v>228</v>
      </c>
      <c s="27" t="s">
        <v>85</v>
      </c>
      <c s="28">
        <v>10.925</v>
      </c>
      <c s="27">
        <v>0</v>
      </c>
      <c s="27">
        <f>ROUND(G52*H52,6)</f>
      </c>
      <c r="L52" s="29">
        <v>0</v>
      </c>
      <c s="24">
        <f>ROUND(ROUND(L52,2)*ROUND(G52,3),2)</f>
      </c>
      <c s="27" t="s">
        <v>199</v>
      </c>
      <c>
        <f>(M52*21)/100</f>
      </c>
      <c t="s">
        <v>27</v>
      </c>
    </row>
    <row r="53" spans="1:5" ht="12.75" customHeight="1">
      <c r="A53" s="30" t="s">
        <v>56</v>
      </c>
      <c r="E53" s="31" t="s">
        <v>229</v>
      </c>
    </row>
    <row r="54" spans="1:5" ht="12.75" customHeight="1">
      <c r="A54" s="30" t="s">
        <v>58</v>
      </c>
      <c r="E54" s="32" t="s">
        <v>5</v>
      </c>
    </row>
    <row r="55" spans="5:5" ht="12.75" customHeight="1">
      <c r="E55" s="31" t="s">
        <v>230</v>
      </c>
    </row>
    <row r="56" spans="1:16" ht="12.75" customHeight="1">
      <c r="A56" t="s">
        <v>50</v>
      </c>
      <c s="6" t="s">
        <v>152</v>
      </c>
      <c s="6" t="s">
        <v>231</v>
      </c>
      <c t="s">
        <v>5</v>
      </c>
      <c s="26" t="s">
        <v>232</v>
      </c>
      <c s="27" t="s">
        <v>85</v>
      </c>
      <c s="28">
        <v>191.3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233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12.75" customHeight="1">
      <c r="A58" s="30" t="s">
        <v>58</v>
      </c>
      <c r="E58" s="32" t="s">
        <v>234</v>
      </c>
    </row>
    <row r="59" spans="5:5" ht="242.25" customHeight="1">
      <c r="E59" s="31" t="s">
        <v>235</v>
      </c>
    </row>
    <row r="60" spans="1:16" ht="12.75" customHeight="1">
      <c r="A60" t="s">
        <v>50</v>
      </c>
      <c s="6" t="s">
        <v>156</v>
      </c>
      <c s="6" t="s">
        <v>236</v>
      </c>
      <c t="s">
        <v>5</v>
      </c>
      <c s="26" t="s">
        <v>237</v>
      </c>
      <c s="27" t="s">
        <v>85</v>
      </c>
      <c s="28">
        <v>26.7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199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12.75" customHeight="1">
      <c r="A62" s="30" t="s">
        <v>58</v>
      </c>
      <c r="E62" s="32" t="s">
        <v>5</v>
      </c>
    </row>
    <row r="63" spans="5:5" ht="242.25" customHeight="1">
      <c r="E63" s="31" t="s">
        <v>238</v>
      </c>
    </row>
    <row r="64" spans="1:13" ht="12.75" customHeight="1">
      <c r="A64" t="s">
        <v>47</v>
      </c>
      <c r="C64" s="7" t="s">
        <v>239</v>
      </c>
      <c r="E64" s="25" t="s">
        <v>240</v>
      </c>
      <c r="J64" s="24">
        <f>0</f>
      </c>
      <c s="24">
        <f>0</f>
      </c>
      <c s="24">
        <f>0+L65+L69+L73+L77</f>
      </c>
      <c s="24">
        <f>0+M65+M69+M73+M77</f>
      </c>
    </row>
    <row r="65" spans="1:16" ht="12.75" customHeight="1">
      <c r="A65" t="s">
        <v>50</v>
      </c>
      <c s="6" t="s">
        <v>102</v>
      </c>
      <c s="6" t="s">
        <v>241</v>
      </c>
      <c t="s">
        <v>5</v>
      </c>
      <c s="26" t="s">
        <v>242</v>
      </c>
      <c s="27" t="s">
        <v>81</v>
      </c>
      <c s="28">
        <v>13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199</v>
      </c>
      <c>
        <f>(M65*21)/100</f>
      </c>
      <c t="s">
        <v>27</v>
      </c>
    </row>
    <row r="66" spans="1:5" ht="12.75" customHeight="1">
      <c r="A66" s="30" t="s">
        <v>56</v>
      </c>
      <c r="E66" s="31" t="s">
        <v>5</v>
      </c>
    </row>
    <row r="67" spans="1:5" ht="12.75" customHeight="1">
      <c r="A67" s="30" t="s">
        <v>58</v>
      </c>
      <c r="E67" s="32" t="s">
        <v>5</v>
      </c>
    </row>
    <row r="68" spans="5:5" ht="12.75" customHeight="1">
      <c r="E68" s="31" t="s">
        <v>60</v>
      </c>
    </row>
    <row r="69" spans="1:16" ht="12.75" customHeight="1">
      <c r="A69" t="s">
        <v>50</v>
      </c>
      <c s="6" t="s">
        <v>106</v>
      </c>
      <c s="6" t="s">
        <v>243</v>
      </c>
      <c t="s">
        <v>5</v>
      </c>
      <c s="26" t="s">
        <v>244</v>
      </c>
      <c s="27" t="s">
        <v>81</v>
      </c>
      <c s="28">
        <v>5</v>
      </c>
      <c s="27">
        <v>0</v>
      </c>
      <c s="27">
        <f>ROUND(G69*H69,6)</f>
      </c>
      <c r="L69" s="29">
        <v>0</v>
      </c>
      <c s="24">
        <f>ROUND(ROUND(L69,2)*ROUND(G69,3),2)</f>
      </c>
      <c s="27" t="s">
        <v>199</v>
      </c>
      <c>
        <f>(M69*21)/100</f>
      </c>
      <c t="s">
        <v>27</v>
      </c>
    </row>
    <row r="70" spans="1:5" ht="12.75" customHeight="1">
      <c r="A70" s="30" t="s">
        <v>56</v>
      </c>
      <c r="E70" s="31" t="s">
        <v>5</v>
      </c>
    </row>
    <row r="71" spans="1:5" ht="12.75" customHeight="1">
      <c r="A71" s="30" t="s">
        <v>58</v>
      </c>
      <c r="E71" s="32" t="s">
        <v>5</v>
      </c>
    </row>
    <row r="72" spans="5:5" ht="12.75" customHeight="1">
      <c r="E72" s="31" t="s">
        <v>60</v>
      </c>
    </row>
    <row r="73" spans="1:16" ht="12.75" customHeight="1">
      <c r="A73" t="s">
        <v>50</v>
      </c>
      <c s="6" t="s">
        <v>109</v>
      </c>
      <c s="6" t="s">
        <v>245</v>
      </c>
      <c t="s">
        <v>5</v>
      </c>
      <c s="26" t="s">
        <v>246</v>
      </c>
      <c s="27" t="s">
        <v>81</v>
      </c>
      <c s="28">
        <v>4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199</v>
      </c>
      <c>
        <f>(M73*21)/100</f>
      </c>
      <c t="s">
        <v>27</v>
      </c>
    </row>
    <row r="74" spans="1:5" ht="12.75" customHeight="1">
      <c r="A74" s="30" t="s">
        <v>56</v>
      </c>
      <c r="E74" s="31" t="s">
        <v>5</v>
      </c>
    </row>
    <row r="75" spans="1:5" ht="12.75" customHeight="1">
      <c r="A75" s="30" t="s">
        <v>58</v>
      </c>
      <c r="E75" s="32" t="s">
        <v>5</v>
      </c>
    </row>
    <row r="76" spans="5:5" ht="12.75" customHeight="1">
      <c r="E76" s="31" t="s">
        <v>60</v>
      </c>
    </row>
    <row r="77" spans="1:16" ht="12.75" customHeight="1">
      <c r="A77" t="s">
        <v>50</v>
      </c>
      <c s="6" t="s">
        <v>112</v>
      </c>
      <c s="6" t="s">
        <v>247</v>
      </c>
      <c t="s">
        <v>5</v>
      </c>
      <c s="26" t="s">
        <v>248</v>
      </c>
      <c s="27" t="s">
        <v>81</v>
      </c>
      <c s="28">
        <v>32</v>
      </c>
      <c s="27">
        <v>0</v>
      </c>
      <c s="27">
        <f>ROUND(G77*H77,6)</f>
      </c>
      <c r="L77" s="29">
        <v>0</v>
      </c>
      <c s="24">
        <f>ROUND(ROUND(L77,2)*ROUND(G77,3),2)</f>
      </c>
      <c s="27" t="s">
        <v>249</v>
      </c>
      <c>
        <f>(M77*21)/100</f>
      </c>
      <c t="s">
        <v>27</v>
      </c>
    </row>
    <row r="78" spans="1:5" ht="12.75" customHeight="1">
      <c r="A78" s="30" t="s">
        <v>56</v>
      </c>
      <c r="E78" s="31" t="s">
        <v>5</v>
      </c>
    </row>
    <row r="79" spans="1:5" ht="12.75" customHeight="1">
      <c r="A79" s="30" t="s">
        <v>58</v>
      </c>
      <c r="E79" s="32" t="s">
        <v>250</v>
      </c>
    </row>
    <row r="80" spans="5:5" ht="12.75" customHeight="1">
      <c r="E80" s="31" t="s">
        <v>60</v>
      </c>
    </row>
    <row r="81" spans="1:13" ht="12.75" customHeight="1">
      <c r="A81" t="s">
        <v>47</v>
      </c>
      <c r="C81" s="7" t="s">
        <v>251</v>
      </c>
      <c r="E81" s="25" t="s">
        <v>252</v>
      </c>
      <c r="J81" s="24">
        <f>0</f>
      </c>
      <c s="24">
        <f>0</f>
      </c>
      <c s="24">
        <f>0+L82+L86+L90+L94+L98+L102+L106+L110+L114</f>
      </c>
      <c s="24">
        <f>0+M82+M86+M90+M94+M98+M102+M106+M110+M114</f>
      </c>
    </row>
    <row r="82" spans="1:16" ht="12.75" customHeight="1">
      <c r="A82" t="s">
        <v>50</v>
      </c>
      <c s="6" t="s">
        <v>116</v>
      </c>
      <c s="6" t="s">
        <v>253</v>
      </c>
      <c t="s">
        <v>5</v>
      </c>
      <c s="26" t="s">
        <v>254</v>
      </c>
      <c s="27" t="s">
        <v>54</v>
      </c>
      <c s="28">
        <v>141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199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5</v>
      </c>
    </row>
    <row r="84" spans="1:5" ht="12.75" customHeight="1">
      <c r="A84" s="30" t="s">
        <v>58</v>
      </c>
      <c r="E84" s="32" t="s">
        <v>255</v>
      </c>
    </row>
    <row r="85" spans="5:5" ht="12.75" customHeight="1">
      <c r="E85" s="31" t="s">
        <v>60</v>
      </c>
    </row>
    <row r="86" spans="1:16" ht="12.75" customHeight="1">
      <c r="A86" t="s">
        <v>50</v>
      </c>
      <c s="6" t="s">
        <v>120</v>
      </c>
      <c s="6" t="s">
        <v>256</v>
      </c>
      <c t="s">
        <v>5</v>
      </c>
      <c s="26" t="s">
        <v>257</v>
      </c>
      <c s="27" t="s">
        <v>258</v>
      </c>
      <c s="28">
        <v>8319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199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5</v>
      </c>
    </row>
    <row r="88" spans="1:5" ht="12.75" customHeight="1">
      <c r="A88" s="30" t="s">
        <v>58</v>
      </c>
      <c r="E88" s="32" t="s">
        <v>259</v>
      </c>
    </row>
    <row r="89" spans="5:5" ht="12.75" customHeight="1">
      <c r="E89" s="31" t="s">
        <v>60</v>
      </c>
    </row>
    <row r="90" spans="1:16" ht="12.75" customHeight="1">
      <c r="A90" t="s">
        <v>50</v>
      </c>
      <c s="6" t="s">
        <v>123</v>
      </c>
      <c s="6" t="s">
        <v>260</v>
      </c>
      <c t="s">
        <v>5</v>
      </c>
      <c s="26" t="s">
        <v>261</v>
      </c>
      <c s="27" t="s">
        <v>85</v>
      </c>
      <c s="28">
        <v>73.87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199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5</v>
      </c>
    </row>
    <row r="92" spans="1:5" ht="12.75" customHeight="1">
      <c r="A92" s="30" t="s">
        <v>58</v>
      </c>
      <c r="E92" s="32" t="s">
        <v>5</v>
      </c>
    </row>
    <row r="93" spans="5:5" ht="12.75" customHeight="1">
      <c r="E93" s="31" t="s">
        <v>60</v>
      </c>
    </row>
    <row r="94" spans="1:16" ht="12.75" customHeight="1">
      <c r="A94" t="s">
        <v>50</v>
      </c>
      <c s="6" t="s">
        <v>128</v>
      </c>
      <c s="6" t="s">
        <v>262</v>
      </c>
      <c t="s">
        <v>5</v>
      </c>
      <c s="26" t="s">
        <v>263</v>
      </c>
      <c s="27" t="s">
        <v>264</v>
      </c>
      <c s="28">
        <v>219.4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199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5</v>
      </c>
    </row>
    <row r="96" spans="1:5" ht="12.75" customHeight="1">
      <c r="A96" s="30" t="s">
        <v>58</v>
      </c>
      <c r="E96" s="32" t="s">
        <v>265</v>
      </c>
    </row>
    <row r="97" spans="5:5" ht="12.75" customHeight="1">
      <c r="E97" s="31" t="s">
        <v>60</v>
      </c>
    </row>
    <row r="98" spans="1:16" ht="12.75" customHeight="1">
      <c r="A98" t="s">
        <v>50</v>
      </c>
      <c s="6" t="s">
        <v>132</v>
      </c>
      <c s="6" t="s">
        <v>266</v>
      </c>
      <c t="s">
        <v>5</v>
      </c>
      <c s="26" t="s">
        <v>267</v>
      </c>
      <c s="27" t="s">
        <v>85</v>
      </c>
      <c s="28">
        <v>61.66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199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5</v>
      </c>
    </row>
    <row r="100" spans="1:5" ht="12.75" customHeight="1">
      <c r="A100" s="30" t="s">
        <v>58</v>
      </c>
      <c r="E100" s="32" t="s">
        <v>5</v>
      </c>
    </row>
    <row r="101" spans="5:5" ht="12.75" customHeight="1">
      <c r="E101" s="31" t="s">
        <v>60</v>
      </c>
    </row>
    <row r="102" spans="1:16" ht="12.75" customHeight="1">
      <c r="A102" t="s">
        <v>50</v>
      </c>
      <c s="6" t="s">
        <v>136</v>
      </c>
      <c s="6" t="s">
        <v>268</v>
      </c>
      <c t="s">
        <v>5</v>
      </c>
      <c s="26" t="s">
        <v>269</v>
      </c>
      <c s="27" t="s">
        <v>264</v>
      </c>
      <c s="28">
        <v>492.5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199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5</v>
      </c>
    </row>
    <row r="104" spans="1:5" ht="12.75" customHeight="1">
      <c r="A104" s="30" t="s">
        <v>58</v>
      </c>
      <c r="E104" s="32" t="s">
        <v>270</v>
      </c>
    </row>
    <row r="105" spans="5:5" ht="12.75" customHeight="1">
      <c r="E105" s="31" t="s">
        <v>60</v>
      </c>
    </row>
    <row r="106" spans="1:16" ht="12.75" customHeight="1">
      <c r="A106" t="s">
        <v>50</v>
      </c>
      <c s="6" t="s">
        <v>140</v>
      </c>
      <c s="6" t="s">
        <v>271</v>
      </c>
      <c t="s">
        <v>5</v>
      </c>
      <c s="26" t="s">
        <v>272</v>
      </c>
      <c s="27" t="s">
        <v>85</v>
      </c>
      <c s="28">
        <v>184.37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199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5</v>
      </c>
    </row>
    <row r="108" spans="1:5" ht="12.75" customHeight="1">
      <c r="A108" s="30" t="s">
        <v>58</v>
      </c>
      <c r="E108" s="32" t="s">
        <v>5</v>
      </c>
    </row>
    <row r="109" spans="5:5" ht="12.75" customHeight="1">
      <c r="E109" s="31" t="s">
        <v>60</v>
      </c>
    </row>
    <row r="110" spans="1:16" ht="12.75" customHeight="1">
      <c r="A110" t="s">
        <v>50</v>
      </c>
      <c s="6" t="s">
        <v>145</v>
      </c>
      <c s="6" t="s">
        <v>273</v>
      </c>
      <c t="s">
        <v>5</v>
      </c>
      <c s="26" t="s">
        <v>274</v>
      </c>
      <c s="27" t="s">
        <v>264</v>
      </c>
      <c s="28">
        <v>2506.6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199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5</v>
      </c>
    </row>
    <row r="112" spans="1:5" ht="12.75" customHeight="1">
      <c r="A112" s="30" t="s">
        <v>58</v>
      </c>
      <c r="E112" s="32" t="s">
        <v>275</v>
      </c>
    </row>
    <row r="113" spans="5:5" ht="12.75" customHeight="1">
      <c r="E113" s="31" t="s">
        <v>60</v>
      </c>
    </row>
    <row r="114" spans="1:16" ht="12.75" customHeight="1">
      <c r="A114" t="s">
        <v>50</v>
      </c>
      <c s="6" t="s">
        <v>159</v>
      </c>
      <c s="6" t="s">
        <v>276</v>
      </c>
      <c t="s">
        <v>5</v>
      </c>
      <c s="26" t="s">
        <v>277</v>
      </c>
      <c s="27" t="s">
        <v>177</v>
      </c>
      <c s="28">
        <v>1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199</v>
      </c>
      <c>
        <f>(M114*21)/100</f>
      </c>
      <c t="s">
        <v>27</v>
      </c>
    </row>
    <row r="115" spans="1:5" ht="12.75" customHeight="1">
      <c r="A115" s="30" t="s">
        <v>56</v>
      </c>
      <c r="E115" s="31" t="s">
        <v>278</v>
      </c>
    </row>
    <row r="116" spans="1:5" ht="12.75" customHeight="1">
      <c r="A116" s="30" t="s">
        <v>58</v>
      </c>
      <c r="E116" s="32" t="s">
        <v>279</v>
      </c>
    </row>
    <row r="117" spans="5:5" ht="12.75" customHeight="1">
      <c r="E117" s="31" t="s">
        <v>280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189</v>
      </c>
      <c s="33">
        <f>Rekapitulace!C14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189</v>
      </c>
      <c r="E4" s="19" t="s">
        <v>190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283</v>
      </c>
      <c r="E8" s="23" t="s">
        <v>284</v>
      </c>
      <c r="J8" s="22">
        <f>0+J9+J18</f>
      </c>
      <c s="22">
        <f>0+K9+K18</f>
      </c>
      <c s="22">
        <f>0+L9+L18</f>
      </c>
      <c s="22">
        <f>0+M9+M18</f>
      </c>
    </row>
    <row r="9" spans="1:13" ht="12.75" customHeight="1">
      <c r="A9" t="s">
        <v>47</v>
      </c>
      <c r="C9" s="7" t="s">
        <v>285</v>
      </c>
      <c r="E9" s="25" t="s">
        <v>286</v>
      </c>
      <c r="J9" s="24">
        <f>0</f>
      </c>
      <c s="24">
        <f>0</f>
      </c>
      <c s="24">
        <f>0+L10+L14</f>
      </c>
      <c s="24">
        <f>0+M10+M14</f>
      </c>
    </row>
    <row r="10" spans="1:16" ht="12.75" customHeight="1">
      <c r="A10" t="s">
        <v>50</v>
      </c>
      <c s="6" t="s">
        <v>51</v>
      </c>
      <c s="6" t="s">
        <v>287</v>
      </c>
      <c t="s">
        <v>5</v>
      </c>
      <c s="26" t="s">
        <v>288</v>
      </c>
      <c s="27" t="s">
        <v>81</v>
      </c>
      <c s="28">
        <v>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199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5</v>
      </c>
    </row>
    <row r="13" spans="5:5" ht="12.75" customHeight="1">
      <c r="E13" s="31" t="s">
        <v>60</v>
      </c>
    </row>
    <row r="14" spans="1:16" ht="12.75" customHeight="1">
      <c r="A14" t="s">
        <v>50</v>
      </c>
      <c s="6" t="s">
        <v>27</v>
      </c>
      <c s="6" t="s">
        <v>289</v>
      </c>
      <c t="s">
        <v>5</v>
      </c>
      <c s="26" t="s">
        <v>290</v>
      </c>
      <c s="27" t="s">
        <v>81</v>
      </c>
      <c s="28">
        <v>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199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5</v>
      </c>
    </row>
    <row r="17" spans="5:5" ht="12.75" customHeight="1">
      <c r="E17" s="31" t="s">
        <v>60</v>
      </c>
    </row>
    <row r="18" spans="1:13" ht="12.75" customHeight="1">
      <c r="A18" t="s">
        <v>47</v>
      </c>
      <c r="C18" s="7" t="s">
        <v>251</v>
      </c>
      <c r="E18" s="25" t="s">
        <v>252</v>
      </c>
      <c r="J18" s="24">
        <f>0</f>
      </c>
      <c s="24">
        <f>0</f>
      </c>
      <c s="24">
        <f>0+L19+L23</f>
      </c>
      <c s="24">
        <f>0+M19+M23</f>
      </c>
    </row>
    <row r="19" spans="1:16" ht="12.75" customHeight="1">
      <c r="A19" t="s">
        <v>50</v>
      </c>
      <c s="6" t="s">
        <v>26</v>
      </c>
      <c s="6" t="s">
        <v>291</v>
      </c>
      <c t="s">
        <v>5</v>
      </c>
      <c s="26" t="s">
        <v>292</v>
      </c>
      <c s="27" t="s">
        <v>81</v>
      </c>
      <c s="28">
        <v>2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199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5</v>
      </c>
    </row>
    <row r="22" spans="5:5" ht="12.75" customHeight="1">
      <c r="E22" s="31" t="s">
        <v>60</v>
      </c>
    </row>
    <row r="23" spans="1:16" ht="12.75" customHeight="1">
      <c r="A23" t="s">
        <v>50</v>
      </c>
      <c s="6" t="s">
        <v>78</v>
      </c>
      <c s="6" t="s">
        <v>293</v>
      </c>
      <c t="s">
        <v>5</v>
      </c>
      <c s="26" t="s">
        <v>294</v>
      </c>
      <c s="27" t="s">
        <v>264</v>
      </c>
      <c s="28">
        <v>60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199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295</v>
      </c>
    </row>
    <row r="26" spans="5:5" ht="12.75" customHeight="1">
      <c r="E26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296</v>
      </c>
      <c s="33">
        <f>Rekapitulace!C17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296</v>
      </c>
      <c r="E4" s="19" t="s">
        <v>297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300</v>
      </c>
      <c r="E8" s="23" t="s">
        <v>297</v>
      </c>
      <c r="J8" s="22">
        <f>0+J9+J14+J31</f>
      </c>
      <c s="22">
        <f>0+K9+K14+K31</f>
      </c>
      <c s="22">
        <f>0+L9+L14+L31</f>
      </c>
      <c s="22">
        <f>0+M9+M14+M31</f>
      </c>
    </row>
    <row r="9" spans="1:13" ht="12.75" customHeight="1">
      <c r="A9" t="s">
        <v>47</v>
      </c>
      <c r="C9" s="7" t="s">
        <v>194</v>
      </c>
      <c r="E9" s="25" t="s">
        <v>195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50</v>
      </c>
      <c s="6" t="s">
        <v>51</v>
      </c>
      <c s="6" t="s">
        <v>301</v>
      </c>
      <c t="s">
        <v>5</v>
      </c>
      <c s="26" t="s">
        <v>302</v>
      </c>
      <c s="27" t="s">
        <v>198</v>
      </c>
      <c s="28">
        <v>795.2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199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5</v>
      </c>
    </row>
    <row r="13" spans="5:5" ht="12.75" customHeight="1">
      <c r="E13" s="31" t="s">
        <v>60</v>
      </c>
    </row>
    <row r="14" spans="1:13" ht="12.75" customHeight="1">
      <c r="A14" t="s">
        <v>47</v>
      </c>
      <c r="C14" s="7" t="s">
        <v>99</v>
      </c>
      <c r="E14" s="25" t="s">
        <v>303</v>
      </c>
      <c r="J14" s="24">
        <f>0</f>
      </c>
      <c s="24">
        <f>0</f>
      </c>
      <c s="24">
        <f>0+L15+L19+L23+L27</f>
      </c>
      <c s="24">
        <f>0+M15+M19+M23+M27</f>
      </c>
    </row>
    <row r="15" spans="1:16" ht="12.75" customHeight="1">
      <c r="A15" t="s">
        <v>50</v>
      </c>
      <c s="6" t="s">
        <v>27</v>
      </c>
      <c s="6" t="s">
        <v>304</v>
      </c>
      <c t="s">
        <v>5</v>
      </c>
      <c s="26" t="s">
        <v>305</v>
      </c>
      <c s="27" t="s">
        <v>54</v>
      </c>
      <c s="28">
        <v>467.8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199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5</v>
      </c>
    </row>
    <row r="17" spans="1:5" ht="12.75" customHeight="1">
      <c r="A17" s="30" t="s">
        <v>58</v>
      </c>
      <c r="E17" s="32" t="s">
        <v>306</v>
      </c>
    </row>
    <row r="18" spans="5:5" ht="12.75" customHeight="1">
      <c r="E18" s="31" t="s">
        <v>60</v>
      </c>
    </row>
    <row r="19" spans="1:16" ht="12.75" customHeight="1">
      <c r="A19" t="s">
        <v>50</v>
      </c>
      <c s="6" t="s">
        <v>26</v>
      </c>
      <c s="6" t="s">
        <v>307</v>
      </c>
      <c t="s">
        <v>5</v>
      </c>
      <c s="26" t="s">
        <v>62</v>
      </c>
      <c s="27" t="s">
        <v>54</v>
      </c>
      <c s="28">
        <v>18244.2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199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5</v>
      </c>
    </row>
    <row r="21" spans="1:5" ht="12.75" customHeight="1">
      <c r="A21" s="30" t="s">
        <v>58</v>
      </c>
      <c r="E21" s="32" t="s">
        <v>308</v>
      </c>
    </row>
    <row r="22" spans="5:5" ht="12.75" customHeight="1">
      <c r="E22" s="31" t="s">
        <v>60</v>
      </c>
    </row>
    <row r="23" spans="1:16" ht="12.75" customHeight="1">
      <c r="A23" t="s">
        <v>50</v>
      </c>
      <c s="6" t="s">
        <v>78</v>
      </c>
      <c s="6" t="s">
        <v>309</v>
      </c>
      <c t="s">
        <v>5</v>
      </c>
      <c s="26" t="s">
        <v>310</v>
      </c>
      <c s="27" t="s">
        <v>54</v>
      </c>
      <c s="28">
        <v>467.8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199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311</v>
      </c>
    </row>
    <row r="26" spans="5:5" ht="12.75" customHeight="1">
      <c r="E26" s="31" t="s">
        <v>60</v>
      </c>
    </row>
    <row r="27" spans="1:16" ht="12.75" customHeight="1">
      <c r="A27" t="s">
        <v>50</v>
      </c>
      <c s="6" t="s">
        <v>82</v>
      </c>
      <c s="6" t="s">
        <v>312</v>
      </c>
      <c t="s">
        <v>5</v>
      </c>
      <c s="26" t="s">
        <v>313</v>
      </c>
      <c s="27" t="s">
        <v>314</v>
      </c>
      <c s="28">
        <v>764.3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199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315</v>
      </c>
    </row>
    <row r="30" spans="5:5" ht="12.75" customHeight="1">
      <c r="E30" s="31" t="s">
        <v>60</v>
      </c>
    </row>
    <row r="31" spans="1:13" ht="12.75" customHeight="1">
      <c r="A31" t="s">
        <v>47</v>
      </c>
      <c r="C31" s="7" t="s">
        <v>204</v>
      </c>
      <c r="E31" s="25" t="s">
        <v>205</v>
      </c>
      <c r="J31" s="24">
        <f>0</f>
      </c>
      <c s="24">
        <f>0</f>
      </c>
      <c s="24">
        <f>0+L32+L36+L40</f>
      </c>
      <c s="24">
        <f>0+M32+M36+M40</f>
      </c>
    </row>
    <row r="32" spans="1:16" ht="12.75" customHeight="1">
      <c r="A32" t="s">
        <v>50</v>
      </c>
      <c s="6" t="s">
        <v>86</v>
      </c>
      <c s="6" t="s">
        <v>316</v>
      </c>
      <c t="s">
        <v>5</v>
      </c>
      <c s="26" t="s">
        <v>317</v>
      </c>
      <c s="27" t="s">
        <v>54</v>
      </c>
      <c s="28">
        <v>78.3</v>
      </c>
      <c s="27">
        <v>0</v>
      </c>
      <c s="27">
        <f>ROUND(G32*H32,6)</f>
      </c>
      <c r="L32" s="29">
        <v>0</v>
      </c>
      <c s="24">
        <f>ROUND(ROUND(L32,2)*ROUND(G32,3),2)</f>
      </c>
      <c s="27" t="s">
        <v>199</v>
      </c>
      <c>
        <f>(M32*21)/100</f>
      </c>
      <c t="s">
        <v>27</v>
      </c>
    </row>
    <row r="33" spans="1:5" ht="12.75" customHeight="1">
      <c r="A33" s="30" t="s">
        <v>56</v>
      </c>
      <c r="E33" s="31" t="s">
        <v>5</v>
      </c>
    </row>
    <row r="34" spans="1:5" ht="12.75" customHeight="1">
      <c r="A34" s="30" t="s">
        <v>58</v>
      </c>
      <c r="E34" s="32" t="s">
        <v>5</v>
      </c>
    </row>
    <row r="35" spans="5:5" ht="12.75" customHeight="1">
      <c r="E35" s="31" t="s">
        <v>60</v>
      </c>
    </row>
    <row r="36" spans="1:16" ht="12.75" customHeight="1">
      <c r="A36" t="s">
        <v>50</v>
      </c>
      <c s="6" t="s">
        <v>76</v>
      </c>
      <c s="6" t="s">
        <v>318</v>
      </c>
      <c t="s">
        <v>5</v>
      </c>
      <c s="26" t="s">
        <v>319</v>
      </c>
      <c s="27" t="s">
        <v>54</v>
      </c>
      <c s="28">
        <v>140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199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</v>
      </c>
    </row>
    <row r="38" spans="1:5" ht="12.75" customHeight="1">
      <c r="A38" s="30" t="s">
        <v>58</v>
      </c>
      <c r="E38" s="32" t="s">
        <v>320</v>
      </c>
    </row>
    <row r="39" spans="5:5" ht="12.75" customHeight="1">
      <c r="E39" s="31" t="s">
        <v>60</v>
      </c>
    </row>
    <row r="40" spans="1:16" ht="12.75" customHeight="1">
      <c r="A40" t="s">
        <v>50</v>
      </c>
      <c s="6" t="s">
        <v>91</v>
      </c>
      <c s="6" t="s">
        <v>321</v>
      </c>
      <c t="s">
        <v>5</v>
      </c>
      <c s="26" t="s">
        <v>322</v>
      </c>
      <c s="27" t="s">
        <v>54</v>
      </c>
      <c s="28">
        <v>125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199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</v>
      </c>
    </row>
    <row r="42" spans="1:5" ht="12.75" customHeight="1">
      <c r="A42" s="30" t="s">
        <v>58</v>
      </c>
      <c r="E42" s="32" t="s">
        <v>323</v>
      </c>
    </row>
    <row r="43" spans="5:5" ht="12.75" customHeight="1">
      <c r="E43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296</v>
      </c>
      <c s="33">
        <f>Rekapitulace!C17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296</v>
      </c>
      <c r="E4" s="19" t="s">
        <v>297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326</v>
      </c>
      <c r="E8" s="23" t="s">
        <v>327</v>
      </c>
      <c r="J8" s="22">
        <f>0+J9+J38</f>
      </c>
      <c s="22">
        <f>0+K9+K38</f>
      </c>
      <c s="22">
        <f>0+L9+L38</f>
      </c>
      <c s="22">
        <f>0+M9+M38</f>
      </c>
    </row>
    <row r="9" spans="1:13" ht="12.75" customHeight="1">
      <c r="A9" t="s">
        <v>47</v>
      </c>
      <c r="C9" s="7" t="s">
        <v>99</v>
      </c>
      <c r="E9" s="25" t="s">
        <v>303</v>
      </c>
      <c r="J9" s="24">
        <f>0</f>
      </c>
      <c s="24">
        <f>0</f>
      </c>
      <c s="24">
        <f>0+L10+L14+L18+L22+L26+L30+L34</f>
      </c>
      <c s="24">
        <f>0+M10+M14+M18+M22+M26+M30+M34</f>
      </c>
    </row>
    <row r="10" spans="1:16" ht="12.75" customHeight="1">
      <c r="A10" t="s">
        <v>50</v>
      </c>
      <c s="6" t="s">
        <v>51</v>
      </c>
      <c s="6" t="s">
        <v>328</v>
      </c>
      <c t="s">
        <v>5</v>
      </c>
      <c s="26" t="s">
        <v>329</v>
      </c>
      <c s="27" t="s">
        <v>81</v>
      </c>
      <c s="28">
        <v>13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199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330</v>
      </c>
    </row>
    <row r="13" spans="5:5" ht="12.75" customHeight="1">
      <c r="E13" s="31" t="s">
        <v>60</v>
      </c>
    </row>
    <row r="14" spans="1:16" ht="12.75" customHeight="1">
      <c r="A14" t="s">
        <v>50</v>
      </c>
      <c s="6" t="s">
        <v>27</v>
      </c>
      <c s="6" t="s">
        <v>331</v>
      </c>
      <c t="s">
        <v>5</v>
      </c>
      <c s="26" t="s">
        <v>332</v>
      </c>
      <c s="27" t="s">
        <v>81</v>
      </c>
      <c s="28">
        <v>4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199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333</v>
      </c>
    </row>
    <row r="17" spans="5:5" ht="12.75" customHeight="1">
      <c r="E17" s="31" t="s">
        <v>60</v>
      </c>
    </row>
    <row r="18" spans="1:16" ht="12.75" customHeight="1">
      <c r="A18" t="s">
        <v>50</v>
      </c>
      <c s="6" t="s">
        <v>26</v>
      </c>
      <c s="6" t="s">
        <v>334</v>
      </c>
      <c t="s">
        <v>5</v>
      </c>
      <c s="26" t="s">
        <v>335</v>
      </c>
      <c s="27" t="s">
        <v>81</v>
      </c>
      <c s="28">
        <v>191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199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336</v>
      </c>
    </row>
    <row r="21" spans="5:5" ht="12.75" customHeight="1">
      <c r="E21" s="31" t="s">
        <v>60</v>
      </c>
    </row>
    <row r="22" spans="1:16" ht="12.75" customHeight="1">
      <c r="A22" t="s">
        <v>50</v>
      </c>
      <c s="6" t="s">
        <v>82</v>
      </c>
      <c s="6" t="s">
        <v>337</v>
      </c>
      <c t="s">
        <v>5</v>
      </c>
      <c s="26" t="s">
        <v>338</v>
      </c>
      <c s="27" t="s">
        <v>81</v>
      </c>
      <c s="28">
        <v>30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199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339</v>
      </c>
    </row>
    <row r="25" spans="5:5" ht="12.75" customHeight="1">
      <c r="E25" s="31" t="s">
        <v>60</v>
      </c>
    </row>
    <row r="26" spans="1:16" ht="12.75" customHeight="1">
      <c r="A26" t="s">
        <v>50</v>
      </c>
      <c s="6" t="s">
        <v>86</v>
      </c>
      <c s="6" t="s">
        <v>340</v>
      </c>
      <c t="s">
        <v>5</v>
      </c>
      <c s="26" t="s">
        <v>341</v>
      </c>
      <c s="27" t="s">
        <v>81</v>
      </c>
      <c s="28">
        <v>15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199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5</v>
      </c>
    </row>
    <row r="28" spans="1:5" ht="12.75" customHeight="1">
      <c r="A28" s="30" t="s">
        <v>58</v>
      </c>
      <c r="E28" s="32" t="s">
        <v>342</v>
      </c>
    </row>
    <row r="29" spans="5:5" ht="12.75" customHeight="1">
      <c r="E29" s="31" t="s">
        <v>60</v>
      </c>
    </row>
    <row r="30" spans="1:16" ht="12.75" customHeight="1">
      <c r="A30" t="s">
        <v>50</v>
      </c>
      <c s="6" t="s">
        <v>76</v>
      </c>
      <c s="6" t="s">
        <v>343</v>
      </c>
      <c t="s">
        <v>5</v>
      </c>
      <c s="26" t="s">
        <v>344</v>
      </c>
      <c s="27" t="s">
        <v>54</v>
      </c>
      <c s="28">
        <v>9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199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5</v>
      </c>
    </row>
    <row r="32" spans="1:5" ht="12.75" customHeight="1">
      <c r="A32" s="30" t="s">
        <v>58</v>
      </c>
      <c r="E32" s="32" t="s">
        <v>345</v>
      </c>
    </row>
    <row r="33" spans="5:5" ht="12.75" customHeight="1">
      <c r="E33" s="31" t="s">
        <v>60</v>
      </c>
    </row>
    <row r="34" spans="1:16" ht="12.75" customHeight="1">
      <c r="A34" t="s">
        <v>50</v>
      </c>
      <c s="6" t="s">
        <v>91</v>
      </c>
      <c s="6" t="s">
        <v>346</v>
      </c>
      <c t="s">
        <v>5</v>
      </c>
      <c s="26" t="s">
        <v>347</v>
      </c>
      <c s="27" t="s">
        <v>264</v>
      </c>
      <c s="28">
        <v>141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348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5</v>
      </c>
    </row>
    <row r="36" spans="1:5" ht="12.75" customHeight="1">
      <c r="A36" s="30" t="s">
        <v>58</v>
      </c>
      <c r="E36" s="32" t="s">
        <v>349</v>
      </c>
    </row>
    <row r="37" spans="5:5" ht="12.75" customHeight="1">
      <c r="E37" s="31" t="s">
        <v>5</v>
      </c>
    </row>
    <row r="38" spans="1:13" ht="12.75" customHeight="1">
      <c r="A38" t="s">
        <v>47</v>
      </c>
      <c r="C38" s="7" t="s">
        <v>116</v>
      </c>
      <c r="E38" s="25" t="s">
        <v>350</v>
      </c>
      <c r="J38" s="24">
        <f>0</f>
      </c>
      <c s="24">
        <f>0</f>
      </c>
      <c s="24">
        <f>0+L39</f>
      </c>
      <c s="24">
        <f>0+M39</f>
      </c>
    </row>
    <row r="39" spans="1:16" ht="12.75" customHeight="1">
      <c r="A39" t="s">
        <v>50</v>
      </c>
      <c s="6" t="s">
        <v>78</v>
      </c>
      <c s="6" t="s">
        <v>351</v>
      </c>
      <c t="s">
        <v>5</v>
      </c>
      <c s="26" t="s">
        <v>352</v>
      </c>
      <c s="27" t="s">
        <v>198</v>
      </c>
      <c s="28">
        <v>14.1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199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353</v>
      </c>
    </row>
    <row r="42" spans="5:5" ht="12.75" customHeight="1">
      <c r="E42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354</v>
      </c>
      <c s="33">
        <f>Rekapitulace!C20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354</v>
      </c>
      <c r="E4" s="19" t="s">
        <v>355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358</v>
      </c>
      <c r="E8" s="23" t="s">
        <v>359</v>
      </c>
      <c r="J8" s="22">
        <f>0+J9+J22+J35+J52+J117+J150+J203+J208+J213+J222+J235+J244+J329</f>
      </c>
      <c s="22">
        <f>0+K9+K22+K35+K52+K117+K150+K203+K208+K213+K222+K235+K244+K329</f>
      </c>
      <c s="22">
        <f>0+L9+L22+L35+L52+L117+L150+L203+L208+L213+L222+L235+L244+L329</f>
      </c>
      <c s="22">
        <f>0+M9+M22+M35+M52+M117+M150+M203+M208+M213+M222+M235+M244+M329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</f>
      </c>
      <c s="24">
        <f>0+M10+M14+M18</f>
      </c>
    </row>
    <row r="10" spans="1:16" ht="12.75" customHeight="1">
      <c r="A10" t="s">
        <v>50</v>
      </c>
      <c s="6" t="s">
        <v>78</v>
      </c>
      <c s="6" t="s">
        <v>360</v>
      </c>
      <c t="s">
        <v>5</v>
      </c>
      <c s="26" t="s">
        <v>361</v>
      </c>
      <c s="27" t="s">
        <v>70</v>
      </c>
      <c s="28">
        <v>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362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363</v>
      </c>
    </row>
    <row r="13" spans="5:5" ht="12.75" customHeight="1">
      <c r="E13" s="31" t="s">
        <v>60</v>
      </c>
    </row>
    <row r="14" spans="1:16" ht="12.75" customHeight="1">
      <c r="A14" t="s">
        <v>50</v>
      </c>
      <c s="6" t="s">
        <v>82</v>
      </c>
      <c s="6" t="s">
        <v>364</v>
      </c>
      <c t="s">
        <v>5</v>
      </c>
      <c s="26" t="s">
        <v>365</v>
      </c>
      <c s="27" t="s">
        <v>70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362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366</v>
      </c>
    </row>
    <row r="17" spans="5:5" ht="12.75" customHeight="1">
      <c r="E17" s="31" t="s">
        <v>60</v>
      </c>
    </row>
    <row r="18" spans="1:16" ht="12.75" customHeight="1">
      <c r="A18" t="s">
        <v>50</v>
      </c>
      <c s="6" t="s">
        <v>86</v>
      </c>
      <c s="6" t="s">
        <v>367</v>
      </c>
      <c t="s">
        <v>5</v>
      </c>
      <c s="26" t="s">
        <v>368</v>
      </c>
      <c s="27" t="s">
        <v>70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362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5</v>
      </c>
    </row>
    <row r="21" spans="5:5" ht="12.75" customHeight="1">
      <c r="E21" s="31" t="s">
        <v>60</v>
      </c>
    </row>
    <row r="22" spans="1:13" ht="12.75" customHeight="1">
      <c r="A22" t="s">
        <v>47</v>
      </c>
      <c r="C22" s="7" t="s">
        <v>194</v>
      </c>
      <c r="E22" s="25" t="s">
        <v>350</v>
      </c>
      <c r="J22" s="24">
        <f>0</f>
      </c>
      <c s="24">
        <f>0</f>
      </c>
      <c s="24">
        <f>0+L23+L27+L31</f>
      </c>
      <c s="24">
        <f>0+M23+M27+M31</f>
      </c>
    </row>
    <row r="23" spans="1:16" ht="12.75" customHeight="1">
      <c r="A23" t="s">
        <v>50</v>
      </c>
      <c s="6" t="s">
        <v>51</v>
      </c>
      <c s="6" t="s">
        <v>301</v>
      </c>
      <c t="s">
        <v>5</v>
      </c>
      <c s="26" t="s">
        <v>302</v>
      </c>
      <c s="27" t="s">
        <v>198</v>
      </c>
      <c s="28">
        <v>397.08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199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5</v>
      </c>
    </row>
    <row r="25" spans="1:5" ht="12.75" customHeight="1">
      <c r="A25" s="30" t="s">
        <v>58</v>
      </c>
      <c r="E25" s="32" t="s">
        <v>369</v>
      </c>
    </row>
    <row r="26" spans="5:5" ht="12.75" customHeight="1">
      <c r="E26" s="31" t="s">
        <v>60</v>
      </c>
    </row>
    <row r="27" spans="1:16" ht="12.75" customHeight="1">
      <c r="A27" t="s">
        <v>50</v>
      </c>
      <c s="6" t="s">
        <v>27</v>
      </c>
      <c s="6" t="s">
        <v>370</v>
      </c>
      <c t="s">
        <v>5</v>
      </c>
      <c s="26" t="s">
        <v>371</v>
      </c>
      <c s="27" t="s">
        <v>198</v>
      </c>
      <c s="28">
        <v>2.904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199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12.75" customHeight="1">
      <c r="A29" s="30" t="s">
        <v>58</v>
      </c>
      <c r="E29" s="32" t="s">
        <v>372</v>
      </c>
    </row>
    <row r="30" spans="5:5" ht="12.75" customHeight="1">
      <c r="E30" s="31" t="s">
        <v>60</v>
      </c>
    </row>
    <row r="31" spans="1:16" ht="12.75" customHeight="1">
      <c r="A31" t="s">
        <v>50</v>
      </c>
      <c s="6" t="s">
        <v>26</v>
      </c>
      <c s="6" t="s">
        <v>373</v>
      </c>
      <c t="s">
        <v>5</v>
      </c>
      <c s="26" t="s">
        <v>374</v>
      </c>
      <c s="27" t="s">
        <v>198</v>
      </c>
      <c s="28">
        <v>306.25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199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25.5" customHeight="1">
      <c r="A33" s="30" t="s">
        <v>58</v>
      </c>
      <c r="E33" s="32" t="s">
        <v>375</v>
      </c>
    </row>
    <row r="34" spans="5:5" ht="12.75" customHeight="1">
      <c r="E34" s="31" t="s">
        <v>60</v>
      </c>
    </row>
    <row r="35" spans="1:13" ht="12.75" customHeight="1">
      <c r="A35" t="s">
        <v>47</v>
      </c>
      <c r="C35" s="7" t="s">
        <v>99</v>
      </c>
      <c r="E35" s="25" t="s">
        <v>303</v>
      </c>
      <c r="J35" s="24">
        <f>0</f>
      </c>
      <c s="24">
        <f>0</f>
      </c>
      <c s="24">
        <f>0+L36+L40+L44+L48</f>
      </c>
      <c s="24">
        <f>0+M36+M40+M44+M48</f>
      </c>
    </row>
    <row r="36" spans="1:16" ht="12.75" customHeight="1">
      <c r="A36" t="s">
        <v>50</v>
      </c>
      <c s="6" t="s">
        <v>76</v>
      </c>
      <c s="6" t="s">
        <v>376</v>
      </c>
      <c t="s">
        <v>5</v>
      </c>
      <c s="26" t="s">
        <v>377</v>
      </c>
      <c s="27" t="s">
        <v>54</v>
      </c>
      <c s="28">
        <v>220.6</v>
      </c>
      <c s="27">
        <v>0</v>
      </c>
      <c s="27">
        <f>ROUND(G36*H36,6)</f>
      </c>
      <c r="L36" s="29">
        <v>0</v>
      </c>
      <c s="24">
        <f>ROUND(ROUND(L36,2)*ROUND(G36,3),2)</f>
      </c>
      <c s="27" t="s">
        <v>199</v>
      </c>
      <c>
        <f>(M36*21)/100</f>
      </c>
      <c t="s">
        <v>27</v>
      </c>
    </row>
    <row r="37" spans="1:5" ht="12.75" customHeight="1">
      <c r="A37" s="30" t="s">
        <v>56</v>
      </c>
      <c r="E37" s="31" t="s">
        <v>5</v>
      </c>
    </row>
    <row r="38" spans="1:5" ht="51" customHeight="1">
      <c r="A38" s="30" t="s">
        <v>58</v>
      </c>
      <c r="E38" s="32" t="s">
        <v>378</v>
      </c>
    </row>
    <row r="39" spans="5:5" ht="12.75" customHeight="1">
      <c r="E39" s="31" t="s">
        <v>60</v>
      </c>
    </row>
    <row r="40" spans="1:16" ht="12.75" customHeight="1">
      <c r="A40" t="s">
        <v>50</v>
      </c>
      <c s="6" t="s">
        <v>91</v>
      </c>
      <c s="6" t="s">
        <v>379</v>
      </c>
      <c t="s">
        <v>5</v>
      </c>
      <c s="26" t="s">
        <v>380</v>
      </c>
      <c s="27" t="s">
        <v>258</v>
      </c>
      <c s="28">
        <v>6618</v>
      </c>
      <c s="27">
        <v>0</v>
      </c>
      <c s="27">
        <f>ROUND(G40*H40,6)</f>
      </c>
      <c r="L40" s="29">
        <v>0</v>
      </c>
      <c s="24">
        <f>ROUND(ROUND(L40,2)*ROUND(G40,3),2)</f>
      </c>
      <c s="27" t="s">
        <v>199</v>
      </c>
      <c>
        <f>(M40*21)/100</f>
      </c>
      <c t="s">
        <v>27</v>
      </c>
    </row>
    <row r="41" spans="1:5" ht="12.75" customHeight="1">
      <c r="A41" s="30" t="s">
        <v>56</v>
      </c>
      <c r="E41" s="31" t="s">
        <v>5</v>
      </c>
    </row>
    <row r="42" spans="1:5" ht="12.75" customHeight="1">
      <c r="A42" s="30" t="s">
        <v>58</v>
      </c>
      <c r="E42" s="32" t="s">
        <v>381</v>
      </c>
    </row>
    <row r="43" spans="5:5" ht="12.75" customHeight="1">
      <c r="E43" s="31" t="s">
        <v>60</v>
      </c>
    </row>
    <row r="44" spans="1:16" ht="12.75" customHeight="1">
      <c r="A44" t="s">
        <v>50</v>
      </c>
      <c s="6" t="s">
        <v>94</v>
      </c>
      <c s="6" t="s">
        <v>309</v>
      </c>
      <c t="s">
        <v>5</v>
      </c>
      <c s="26" t="s">
        <v>310</v>
      </c>
      <c s="27" t="s">
        <v>54</v>
      </c>
      <c s="28">
        <v>220.6</v>
      </c>
      <c s="27">
        <v>0</v>
      </c>
      <c s="27">
        <f>ROUND(G44*H44,6)</f>
      </c>
      <c r="L44" s="29">
        <v>0</v>
      </c>
      <c s="24">
        <f>ROUND(ROUND(L44,2)*ROUND(G44,3),2)</f>
      </c>
      <c s="27" t="s">
        <v>199</v>
      </c>
      <c>
        <f>(M44*21)/100</f>
      </c>
      <c t="s">
        <v>27</v>
      </c>
    </row>
    <row r="45" spans="1:5" ht="12.75" customHeight="1">
      <c r="A45" s="30" t="s">
        <v>56</v>
      </c>
      <c r="E45" s="31" t="s">
        <v>5</v>
      </c>
    </row>
    <row r="46" spans="1:5" ht="12.75" customHeight="1">
      <c r="A46" s="30" t="s">
        <v>58</v>
      </c>
      <c r="E46" s="32" t="s">
        <v>382</v>
      </c>
    </row>
    <row r="47" spans="5:5" ht="12.75" customHeight="1">
      <c r="E47" s="31" t="s">
        <v>60</v>
      </c>
    </row>
    <row r="48" spans="1:16" ht="12.75" customHeight="1">
      <c r="A48" t="s">
        <v>50</v>
      </c>
      <c s="6" t="s">
        <v>99</v>
      </c>
      <c s="6" t="s">
        <v>383</v>
      </c>
      <c t="s">
        <v>5</v>
      </c>
      <c s="26" t="s">
        <v>384</v>
      </c>
      <c s="27" t="s">
        <v>54</v>
      </c>
      <c s="28">
        <v>21.6</v>
      </c>
      <c s="27">
        <v>0</v>
      </c>
      <c s="27">
        <f>ROUND(G48*H48,6)</f>
      </c>
      <c r="L48" s="29">
        <v>0</v>
      </c>
      <c s="24">
        <f>ROUND(ROUND(L48,2)*ROUND(G48,3),2)</f>
      </c>
      <c s="27" t="s">
        <v>199</v>
      </c>
      <c>
        <f>(M48*21)/100</f>
      </c>
      <c t="s">
        <v>27</v>
      </c>
    </row>
    <row r="49" spans="1:5" ht="12.75" customHeight="1">
      <c r="A49" s="30" t="s">
        <v>56</v>
      </c>
      <c r="E49" s="31" t="s">
        <v>5</v>
      </c>
    </row>
    <row r="50" spans="1:5" ht="25.5" customHeight="1">
      <c r="A50" s="30" t="s">
        <v>58</v>
      </c>
      <c r="E50" s="32" t="s">
        <v>385</v>
      </c>
    </row>
    <row r="51" spans="5:5" ht="12.75" customHeight="1">
      <c r="E51" s="31" t="s">
        <v>60</v>
      </c>
    </row>
    <row r="52" spans="1:13" ht="12.75" customHeight="1">
      <c r="A52" t="s">
        <v>47</v>
      </c>
      <c r="C52" s="7" t="s">
        <v>136</v>
      </c>
      <c r="E52" s="25" t="s">
        <v>386</v>
      </c>
      <c r="J52" s="24">
        <f>0</f>
      </c>
      <c s="24">
        <f>0</f>
      </c>
      <c s="24">
        <f>0+L53+L57+L61+L65+L69+L73+L77+L81+L85+L89+L93+L97+L101+L105+L109+L113</f>
      </c>
      <c s="24">
        <f>0+M53+M57+M61+M65+M69+M73+M77+M81+M85+M89+M93+M97+M101+M105+M109+M113</f>
      </c>
    </row>
    <row r="53" spans="1:16" ht="12.75" customHeight="1">
      <c r="A53" t="s">
        <v>50</v>
      </c>
      <c s="6" t="s">
        <v>102</v>
      </c>
      <c s="6" t="s">
        <v>387</v>
      </c>
      <c t="s">
        <v>5</v>
      </c>
      <c s="26" t="s">
        <v>388</v>
      </c>
      <c s="27" t="s">
        <v>54</v>
      </c>
      <c s="28">
        <v>1.5</v>
      </c>
      <c s="27">
        <v>0</v>
      </c>
      <c s="27">
        <f>ROUND(G53*H53,6)</f>
      </c>
      <c r="L53" s="29">
        <v>0</v>
      </c>
      <c s="24">
        <f>ROUND(ROUND(L53,2)*ROUND(G53,3),2)</f>
      </c>
      <c s="27" t="s">
        <v>199</v>
      </c>
      <c>
        <f>(M53*21)/100</f>
      </c>
      <c t="s">
        <v>27</v>
      </c>
    </row>
    <row r="54" spans="1:5" ht="12.75" customHeight="1">
      <c r="A54" s="30" t="s">
        <v>56</v>
      </c>
      <c r="E54" s="31" t="s">
        <v>5</v>
      </c>
    </row>
    <row r="55" spans="1:5" ht="12.75" customHeight="1">
      <c r="A55" s="30" t="s">
        <v>58</v>
      </c>
      <c r="E55" s="32" t="s">
        <v>389</v>
      </c>
    </row>
    <row r="56" spans="5:5" ht="12.75" customHeight="1">
      <c r="E56" s="31" t="s">
        <v>60</v>
      </c>
    </row>
    <row r="57" spans="1:16" ht="12.75" customHeight="1">
      <c r="A57" t="s">
        <v>50</v>
      </c>
      <c s="6" t="s">
        <v>106</v>
      </c>
      <c s="6" t="s">
        <v>390</v>
      </c>
      <c t="s">
        <v>5</v>
      </c>
      <c s="26" t="s">
        <v>391</v>
      </c>
      <c s="27" t="s">
        <v>85</v>
      </c>
      <c s="28">
        <v>3720</v>
      </c>
      <c s="27">
        <v>0</v>
      </c>
      <c s="27">
        <f>ROUND(G57*H57,6)</f>
      </c>
      <c r="L57" s="29">
        <v>0</v>
      </c>
      <c s="24">
        <f>ROUND(ROUND(L57,2)*ROUND(G57,3),2)</f>
      </c>
      <c s="27" t="s">
        <v>199</v>
      </c>
      <c>
        <f>(M57*21)/100</f>
      </c>
      <c t="s">
        <v>27</v>
      </c>
    </row>
    <row r="58" spans="1:5" ht="12.75" customHeight="1">
      <c r="A58" s="30" t="s">
        <v>56</v>
      </c>
      <c r="E58" s="31" t="s">
        <v>5</v>
      </c>
    </row>
    <row r="59" spans="1:5" ht="25.5" customHeight="1">
      <c r="A59" s="30" t="s">
        <v>58</v>
      </c>
      <c r="E59" s="32" t="s">
        <v>392</v>
      </c>
    </row>
    <row r="60" spans="5:5" ht="12.75" customHeight="1">
      <c r="E60" s="31" t="s">
        <v>60</v>
      </c>
    </row>
    <row r="61" spans="1:16" ht="12.75" customHeight="1">
      <c r="A61" t="s">
        <v>50</v>
      </c>
      <c s="6" t="s">
        <v>109</v>
      </c>
      <c s="6" t="s">
        <v>393</v>
      </c>
      <c t="s">
        <v>5</v>
      </c>
      <c s="26" t="s">
        <v>394</v>
      </c>
      <c s="27" t="s">
        <v>85</v>
      </c>
      <c s="28">
        <v>3457.9</v>
      </c>
      <c s="27">
        <v>0</v>
      </c>
      <c s="27">
        <f>ROUND(G61*H61,6)</f>
      </c>
      <c r="L61" s="29">
        <v>0</v>
      </c>
      <c s="24">
        <f>ROUND(ROUND(L61,2)*ROUND(G61,3),2)</f>
      </c>
      <c s="27" t="s">
        <v>199</v>
      </c>
      <c>
        <f>(M61*21)/100</f>
      </c>
      <c t="s">
        <v>27</v>
      </c>
    </row>
    <row r="62" spans="1:5" ht="12.75" customHeight="1">
      <c r="A62" s="30" t="s">
        <v>56</v>
      </c>
      <c r="E62" s="31" t="s">
        <v>5</v>
      </c>
    </row>
    <row r="63" spans="1:5" ht="38.25" customHeight="1">
      <c r="A63" s="30" t="s">
        <v>58</v>
      </c>
      <c r="E63" s="32" t="s">
        <v>395</v>
      </c>
    </row>
    <row r="64" spans="5:5" ht="12.75" customHeight="1">
      <c r="E64" s="31" t="s">
        <v>60</v>
      </c>
    </row>
    <row r="65" spans="1:16" ht="12.75" customHeight="1">
      <c r="A65" t="s">
        <v>50</v>
      </c>
      <c s="6" t="s">
        <v>112</v>
      </c>
      <c s="6" t="s">
        <v>396</v>
      </c>
      <c t="s">
        <v>5</v>
      </c>
      <c s="26" t="s">
        <v>397</v>
      </c>
      <c s="27" t="s">
        <v>85</v>
      </c>
      <c s="28">
        <v>1073.6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199</v>
      </c>
      <c>
        <f>(M65*21)/100</f>
      </c>
      <c t="s">
        <v>27</v>
      </c>
    </row>
    <row r="66" spans="1:5" ht="12.75" customHeight="1">
      <c r="A66" s="30" t="s">
        <v>56</v>
      </c>
      <c r="E66" s="31" t="s">
        <v>5</v>
      </c>
    </row>
    <row r="67" spans="1:5" ht="76.5" customHeight="1">
      <c r="A67" s="30" t="s">
        <v>58</v>
      </c>
      <c r="E67" s="32" t="s">
        <v>398</v>
      </c>
    </row>
    <row r="68" spans="5:5" ht="12.75" customHeight="1">
      <c r="E68" s="31" t="s">
        <v>60</v>
      </c>
    </row>
    <row r="69" spans="1:16" ht="12.75" customHeight="1">
      <c r="A69" t="s">
        <v>50</v>
      </c>
      <c s="6" t="s">
        <v>116</v>
      </c>
      <c s="6" t="s">
        <v>399</v>
      </c>
      <c t="s">
        <v>5</v>
      </c>
      <c s="26" t="s">
        <v>400</v>
      </c>
      <c s="27" t="s">
        <v>85</v>
      </c>
      <c s="28">
        <v>250</v>
      </c>
      <c s="27">
        <v>0</v>
      </c>
      <c s="27">
        <f>ROUND(G69*H69,6)</f>
      </c>
      <c r="L69" s="29">
        <v>0</v>
      </c>
      <c s="24">
        <f>ROUND(ROUND(L69,2)*ROUND(G69,3),2)</f>
      </c>
      <c s="27" t="s">
        <v>199</v>
      </c>
      <c>
        <f>(M69*21)/100</f>
      </c>
      <c t="s">
        <v>27</v>
      </c>
    </row>
    <row r="70" spans="1:5" ht="12.75" customHeight="1">
      <c r="A70" s="30" t="s">
        <v>56</v>
      </c>
      <c r="E70" s="31" t="s">
        <v>5</v>
      </c>
    </row>
    <row r="71" spans="1:5" ht="12.75" customHeight="1">
      <c r="A71" s="30" t="s">
        <v>58</v>
      </c>
      <c r="E71" s="32" t="s">
        <v>401</v>
      </c>
    </row>
    <row r="72" spans="5:5" ht="12.75" customHeight="1">
      <c r="E72" s="31" t="s">
        <v>60</v>
      </c>
    </row>
    <row r="73" spans="1:16" ht="12.75" customHeight="1">
      <c r="A73" t="s">
        <v>50</v>
      </c>
      <c s="6" t="s">
        <v>120</v>
      </c>
      <c s="6" t="s">
        <v>402</v>
      </c>
      <c t="s">
        <v>5</v>
      </c>
      <c s="26" t="s">
        <v>403</v>
      </c>
      <c s="27" t="s">
        <v>198</v>
      </c>
      <c s="28">
        <v>3.594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199</v>
      </c>
      <c>
        <f>(M73*21)/100</f>
      </c>
      <c t="s">
        <v>27</v>
      </c>
    </row>
    <row r="74" spans="1:5" ht="12.75" customHeight="1">
      <c r="A74" s="30" t="s">
        <v>56</v>
      </c>
      <c r="E74" s="31" t="s">
        <v>5</v>
      </c>
    </row>
    <row r="75" spans="1:5" ht="12.75" customHeight="1">
      <c r="A75" s="30" t="s">
        <v>58</v>
      </c>
      <c r="E75" s="32" t="s">
        <v>404</v>
      </c>
    </row>
    <row r="76" spans="5:5" ht="12.75" customHeight="1">
      <c r="E76" s="31" t="s">
        <v>60</v>
      </c>
    </row>
    <row r="77" spans="1:16" ht="12.75" customHeight="1">
      <c r="A77" t="s">
        <v>50</v>
      </c>
      <c s="6" t="s">
        <v>123</v>
      </c>
      <c s="6" t="s">
        <v>405</v>
      </c>
      <c t="s">
        <v>5</v>
      </c>
      <c s="26" t="s">
        <v>406</v>
      </c>
      <c s="27" t="s">
        <v>54</v>
      </c>
      <c s="28">
        <v>352.49</v>
      </c>
      <c s="27">
        <v>0</v>
      </c>
      <c s="27">
        <f>ROUND(G77*H77,6)</f>
      </c>
      <c r="L77" s="29">
        <v>0</v>
      </c>
      <c s="24">
        <f>ROUND(ROUND(L77,2)*ROUND(G77,3),2)</f>
      </c>
      <c s="27" t="s">
        <v>199</v>
      </c>
      <c>
        <f>(M77*21)/100</f>
      </c>
      <c t="s">
        <v>27</v>
      </c>
    </row>
    <row r="78" spans="1:5" ht="12.75" customHeight="1">
      <c r="A78" s="30" t="s">
        <v>56</v>
      </c>
      <c r="E78" s="31" t="s">
        <v>5</v>
      </c>
    </row>
    <row r="79" spans="1:5" ht="102" customHeight="1">
      <c r="A79" s="30" t="s">
        <v>58</v>
      </c>
      <c r="E79" s="32" t="s">
        <v>407</v>
      </c>
    </row>
    <row r="80" spans="5:5" ht="12.75" customHeight="1">
      <c r="E80" s="31" t="s">
        <v>60</v>
      </c>
    </row>
    <row r="81" spans="1:16" ht="12.75" customHeight="1">
      <c r="A81" t="s">
        <v>50</v>
      </c>
      <c s="6" t="s">
        <v>128</v>
      </c>
      <c s="6" t="s">
        <v>408</v>
      </c>
      <c t="s">
        <v>5</v>
      </c>
      <c s="26" t="s">
        <v>409</v>
      </c>
      <c s="27" t="s">
        <v>81</v>
      </c>
      <c s="28">
        <v>8</v>
      </c>
      <c s="27">
        <v>0</v>
      </c>
      <c s="27">
        <f>ROUND(G81*H81,6)</f>
      </c>
      <c r="L81" s="29">
        <v>0</v>
      </c>
      <c s="24">
        <f>ROUND(ROUND(L81,2)*ROUND(G81,3),2)</f>
      </c>
      <c s="27" t="s">
        <v>199</v>
      </c>
      <c>
        <f>(M81*21)/100</f>
      </c>
      <c t="s">
        <v>27</v>
      </c>
    </row>
    <row r="82" spans="1:5" ht="12.75" customHeight="1">
      <c r="A82" s="30" t="s">
        <v>56</v>
      </c>
      <c r="E82" s="31" t="s">
        <v>5</v>
      </c>
    </row>
    <row r="83" spans="1:5" ht="25.5" customHeight="1">
      <c r="A83" s="30" t="s">
        <v>58</v>
      </c>
      <c r="E83" s="32" t="s">
        <v>410</v>
      </c>
    </row>
    <row r="84" spans="5:5" ht="12.75" customHeight="1">
      <c r="E84" s="31" t="s">
        <v>60</v>
      </c>
    </row>
    <row r="85" spans="1:16" ht="12.75" customHeight="1">
      <c r="A85" t="s">
        <v>50</v>
      </c>
      <c s="6" t="s">
        <v>132</v>
      </c>
      <c s="6" t="s">
        <v>411</v>
      </c>
      <c t="s">
        <v>5</v>
      </c>
      <c s="26" t="s">
        <v>412</v>
      </c>
      <c s="27" t="s">
        <v>81</v>
      </c>
      <c s="28">
        <v>32</v>
      </c>
      <c s="27">
        <v>0</v>
      </c>
      <c s="27">
        <f>ROUND(G85*H85,6)</f>
      </c>
      <c r="L85" s="29">
        <v>0</v>
      </c>
      <c s="24">
        <f>ROUND(ROUND(L85,2)*ROUND(G85,3),2)</f>
      </c>
      <c s="27" t="s">
        <v>199</v>
      </c>
      <c>
        <f>(M85*21)/100</f>
      </c>
      <c t="s">
        <v>27</v>
      </c>
    </row>
    <row r="86" spans="1:5" ht="12.75" customHeight="1">
      <c r="A86" s="30" t="s">
        <v>56</v>
      </c>
      <c r="E86" s="31" t="s">
        <v>5</v>
      </c>
    </row>
    <row r="87" spans="1:5" ht="25.5" customHeight="1">
      <c r="A87" s="30" t="s">
        <v>58</v>
      </c>
      <c r="E87" s="32" t="s">
        <v>413</v>
      </c>
    </row>
    <row r="88" spans="5:5" ht="12.75" customHeight="1">
      <c r="E88" s="31" t="s">
        <v>60</v>
      </c>
    </row>
    <row r="89" spans="1:16" ht="12.75" customHeight="1">
      <c r="A89" t="s">
        <v>50</v>
      </c>
      <c s="6" t="s">
        <v>136</v>
      </c>
      <c s="6" t="s">
        <v>414</v>
      </c>
      <c t="s">
        <v>5</v>
      </c>
      <c s="26" t="s">
        <v>415</v>
      </c>
      <c s="27" t="s">
        <v>81</v>
      </c>
      <c s="28">
        <v>8</v>
      </c>
      <c s="27">
        <v>0</v>
      </c>
      <c s="27">
        <f>ROUND(G89*H89,6)</f>
      </c>
      <c r="L89" s="29">
        <v>0</v>
      </c>
      <c s="24">
        <f>ROUND(ROUND(L89,2)*ROUND(G89,3),2)</f>
      </c>
      <c s="27" t="s">
        <v>199</v>
      </c>
      <c>
        <f>(M89*21)/100</f>
      </c>
      <c t="s">
        <v>27</v>
      </c>
    </row>
    <row r="90" spans="1:5" ht="12.75" customHeight="1">
      <c r="A90" s="30" t="s">
        <v>56</v>
      </c>
      <c r="E90" s="31" t="s">
        <v>5</v>
      </c>
    </row>
    <row r="91" spans="1:5" ht="12.75" customHeight="1">
      <c r="A91" s="30" t="s">
        <v>58</v>
      </c>
      <c r="E91" s="32" t="s">
        <v>416</v>
      </c>
    </row>
    <row r="92" spans="5:5" ht="12.75" customHeight="1">
      <c r="E92" s="31" t="s">
        <v>60</v>
      </c>
    </row>
    <row r="93" spans="1:16" ht="12.75" customHeight="1">
      <c r="A93" t="s">
        <v>50</v>
      </c>
      <c s="6" t="s">
        <v>140</v>
      </c>
      <c s="6" t="s">
        <v>417</v>
      </c>
      <c t="s">
        <v>5</v>
      </c>
      <c s="26" t="s">
        <v>418</v>
      </c>
      <c s="27" t="s">
        <v>85</v>
      </c>
      <c s="28">
        <v>13.6</v>
      </c>
      <c s="27">
        <v>0</v>
      </c>
      <c s="27">
        <f>ROUND(G93*H93,6)</f>
      </c>
      <c r="L93" s="29">
        <v>0</v>
      </c>
      <c s="24">
        <f>ROUND(ROUND(L93,2)*ROUND(G93,3),2)</f>
      </c>
      <c s="27" t="s">
        <v>199</v>
      </c>
      <c>
        <f>(M93*21)/100</f>
      </c>
      <c t="s">
        <v>27</v>
      </c>
    </row>
    <row r="94" spans="1:5" ht="12.75" customHeight="1">
      <c r="A94" s="30" t="s">
        <v>56</v>
      </c>
      <c r="E94" s="31" t="s">
        <v>5</v>
      </c>
    </row>
    <row r="95" spans="1:5" ht="12.75" customHeight="1">
      <c r="A95" s="30" t="s">
        <v>58</v>
      </c>
      <c r="E95" s="32" t="s">
        <v>419</v>
      </c>
    </row>
    <row r="96" spans="5:5" ht="12.75" customHeight="1">
      <c r="E96" s="31" t="s">
        <v>60</v>
      </c>
    </row>
    <row r="97" spans="1:16" ht="12.75" customHeight="1">
      <c r="A97" t="s">
        <v>50</v>
      </c>
      <c s="6" t="s">
        <v>145</v>
      </c>
      <c s="6" t="s">
        <v>420</v>
      </c>
      <c t="s">
        <v>5</v>
      </c>
      <c s="26" t="s">
        <v>421</v>
      </c>
      <c s="27" t="s">
        <v>81</v>
      </c>
      <c s="28">
        <v>138</v>
      </c>
      <c s="27">
        <v>0</v>
      </c>
      <c s="27">
        <f>ROUND(G97*H97,6)</f>
      </c>
      <c r="L97" s="29">
        <v>0</v>
      </c>
      <c s="24">
        <f>ROUND(ROUND(L97,2)*ROUND(G97,3),2)</f>
      </c>
      <c s="27" t="s">
        <v>199</v>
      </c>
      <c>
        <f>(M97*21)/100</f>
      </c>
      <c t="s">
        <v>27</v>
      </c>
    </row>
    <row r="98" spans="1:5" ht="12.75" customHeight="1">
      <c r="A98" s="30" t="s">
        <v>56</v>
      </c>
      <c r="E98" s="31" t="s">
        <v>5</v>
      </c>
    </row>
    <row r="99" spans="1:5" ht="25.5" customHeight="1">
      <c r="A99" s="30" t="s">
        <v>58</v>
      </c>
      <c r="E99" s="32" t="s">
        <v>422</v>
      </c>
    </row>
    <row r="100" spans="5:5" ht="12.75" customHeight="1">
      <c r="E100" s="31" t="s">
        <v>60</v>
      </c>
    </row>
    <row r="101" spans="1:16" ht="12.75" customHeight="1">
      <c r="A101" t="s">
        <v>50</v>
      </c>
      <c s="6" t="s">
        <v>149</v>
      </c>
      <c s="6" t="s">
        <v>423</v>
      </c>
      <c t="s">
        <v>5</v>
      </c>
      <c s="26" t="s">
        <v>424</v>
      </c>
      <c s="27" t="s">
        <v>81</v>
      </c>
      <c s="28">
        <v>208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199</v>
      </c>
      <c>
        <f>(M101*21)/100</f>
      </c>
      <c t="s">
        <v>27</v>
      </c>
    </row>
    <row r="102" spans="1:5" ht="12.75" customHeight="1">
      <c r="A102" s="30" t="s">
        <v>56</v>
      </c>
      <c r="E102" s="31" t="s">
        <v>5</v>
      </c>
    </row>
    <row r="103" spans="1:5" ht="25.5" customHeight="1">
      <c r="A103" s="30" t="s">
        <v>58</v>
      </c>
      <c r="E103" s="32" t="s">
        <v>425</v>
      </c>
    </row>
    <row r="104" spans="5:5" ht="12.75" customHeight="1">
      <c r="E104" s="31" t="s">
        <v>60</v>
      </c>
    </row>
    <row r="105" spans="1:16" ht="12.75" customHeight="1">
      <c r="A105" t="s">
        <v>50</v>
      </c>
      <c s="6" t="s">
        <v>152</v>
      </c>
      <c s="6" t="s">
        <v>426</v>
      </c>
      <c t="s">
        <v>5</v>
      </c>
      <c s="26" t="s">
        <v>427</v>
      </c>
      <c s="27" t="s">
        <v>81</v>
      </c>
      <c s="28">
        <v>304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199</v>
      </c>
      <c>
        <f>(M105*21)/100</f>
      </c>
      <c t="s">
        <v>27</v>
      </c>
    </row>
    <row r="106" spans="1:5" ht="12.75" customHeight="1">
      <c r="A106" s="30" t="s">
        <v>56</v>
      </c>
      <c r="E106" s="31" t="s">
        <v>5</v>
      </c>
    </row>
    <row r="107" spans="1:5" ht="25.5" customHeight="1">
      <c r="A107" s="30" t="s">
        <v>58</v>
      </c>
      <c r="E107" s="32" t="s">
        <v>428</v>
      </c>
    </row>
    <row r="108" spans="5:5" ht="12.75" customHeight="1">
      <c r="E108" s="31" t="s">
        <v>60</v>
      </c>
    </row>
    <row r="109" spans="1:16" ht="12.75" customHeight="1">
      <c r="A109" t="s">
        <v>50</v>
      </c>
      <c s="6" t="s">
        <v>156</v>
      </c>
      <c s="6" t="s">
        <v>429</v>
      </c>
      <c t="s">
        <v>5</v>
      </c>
      <c s="26" t="s">
        <v>430</v>
      </c>
      <c s="27" t="s">
        <v>54</v>
      </c>
      <c s="28">
        <v>37.5</v>
      </c>
      <c s="27">
        <v>0</v>
      </c>
      <c s="27">
        <f>ROUND(G109*H109,6)</f>
      </c>
      <c r="L109" s="29">
        <v>0</v>
      </c>
      <c s="24">
        <f>ROUND(ROUND(L109,2)*ROUND(G109,3),2)</f>
      </c>
      <c s="27" t="s">
        <v>199</v>
      </c>
      <c>
        <f>(M109*21)/100</f>
      </c>
      <c t="s">
        <v>27</v>
      </c>
    </row>
    <row r="110" spans="1:5" ht="12.75" customHeight="1">
      <c r="A110" s="30" t="s">
        <v>56</v>
      </c>
      <c r="E110" s="31" t="s">
        <v>5</v>
      </c>
    </row>
    <row r="111" spans="1:5" ht="12.75" customHeight="1">
      <c r="A111" s="30" t="s">
        <v>58</v>
      </c>
      <c r="E111" s="32" t="s">
        <v>431</v>
      </c>
    </row>
    <row r="112" spans="5:5" ht="12.75" customHeight="1">
      <c r="E112" s="31" t="s">
        <v>60</v>
      </c>
    </row>
    <row r="113" spans="1:16" ht="12.75" customHeight="1">
      <c r="A113" t="s">
        <v>50</v>
      </c>
      <c s="6" t="s">
        <v>159</v>
      </c>
      <c s="6" t="s">
        <v>432</v>
      </c>
      <c t="s">
        <v>5</v>
      </c>
      <c s="26" t="s">
        <v>433</v>
      </c>
      <c s="27" t="s">
        <v>314</v>
      </c>
      <c s="28">
        <v>630</v>
      </c>
      <c s="27">
        <v>0</v>
      </c>
      <c s="27">
        <f>ROUND(G113*H113,6)</f>
      </c>
      <c r="L113" s="29">
        <v>0</v>
      </c>
      <c s="24">
        <f>ROUND(ROUND(L113,2)*ROUND(G113,3),2)</f>
      </c>
      <c s="27" t="s">
        <v>199</v>
      </c>
      <c>
        <f>(M113*21)/100</f>
      </c>
      <c t="s">
        <v>27</v>
      </c>
    </row>
    <row r="114" spans="1:5" ht="12.75" customHeight="1">
      <c r="A114" s="30" t="s">
        <v>56</v>
      </c>
      <c r="E114" s="31" t="s">
        <v>5</v>
      </c>
    </row>
    <row r="115" spans="1:5" ht="25.5" customHeight="1">
      <c r="A115" s="30" t="s">
        <v>58</v>
      </c>
      <c r="E115" s="32" t="s">
        <v>434</v>
      </c>
    </row>
    <row r="116" spans="5:5" ht="12.75" customHeight="1">
      <c r="E116" s="31" t="s">
        <v>60</v>
      </c>
    </row>
    <row r="117" spans="1:13" ht="12.75" customHeight="1">
      <c r="A117" t="s">
        <v>47</v>
      </c>
      <c r="C117" s="7" t="s">
        <v>73</v>
      </c>
      <c r="E117" s="25" t="s">
        <v>435</v>
      </c>
      <c r="J117" s="24">
        <f>0</f>
      </c>
      <c s="24">
        <f>0</f>
      </c>
      <c s="24">
        <f>0+L118+L122+L126+L130+L134+L138+L142+L146</f>
      </c>
      <c s="24">
        <f>0+M118+M122+M126+M130+M134+M138+M142+M146</f>
      </c>
    </row>
    <row r="118" spans="1:16" ht="12.75" customHeight="1">
      <c r="A118" t="s">
        <v>50</v>
      </c>
      <c s="6" t="s">
        <v>162</v>
      </c>
      <c s="6" t="s">
        <v>436</v>
      </c>
      <c t="s">
        <v>5</v>
      </c>
      <c s="26" t="s">
        <v>437</v>
      </c>
      <c s="27" t="s">
        <v>54</v>
      </c>
      <c s="28">
        <v>28.57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199</v>
      </c>
      <c>
        <f>(M118*21)/100</f>
      </c>
      <c t="s">
        <v>27</v>
      </c>
    </row>
    <row r="119" spans="1:5" ht="12.75" customHeight="1">
      <c r="A119" s="30" t="s">
        <v>56</v>
      </c>
      <c r="E119" s="31" t="s">
        <v>5</v>
      </c>
    </row>
    <row r="120" spans="1:5" ht="38.25" customHeight="1">
      <c r="A120" s="30" t="s">
        <v>58</v>
      </c>
      <c r="E120" s="32" t="s">
        <v>438</v>
      </c>
    </row>
    <row r="121" spans="5:5" ht="12.75" customHeight="1">
      <c r="E121" s="31" t="s">
        <v>60</v>
      </c>
    </row>
    <row r="122" spans="1:16" ht="12.75" customHeight="1">
      <c r="A122" t="s">
        <v>50</v>
      </c>
      <c s="6" t="s">
        <v>165</v>
      </c>
      <c s="6" t="s">
        <v>439</v>
      </c>
      <c t="s">
        <v>5</v>
      </c>
      <c s="26" t="s">
        <v>440</v>
      </c>
      <c s="27" t="s">
        <v>198</v>
      </c>
      <c s="28">
        <v>4.904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199</v>
      </c>
      <c>
        <f>(M122*21)/100</f>
      </c>
      <c t="s">
        <v>27</v>
      </c>
    </row>
    <row r="123" spans="1:5" ht="12.75" customHeight="1">
      <c r="A123" s="30" t="s">
        <v>56</v>
      </c>
      <c r="E123" s="31" t="s">
        <v>5</v>
      </c>
    </row>
    <row r="124" spans="1:5" ht="25.5" customHeight="1">
      <c r="A124" s="30" t="s">
        <v>58</v>
      </c>
      <c r="E124" s="32" t="s">
        <v>441</v>
      </c>
    </row>
    <row r="125" spans="5:5" ht="12.75" customHeight="1">
      <c r="E125" s="31" t="s">
        <v>60</v>
      </c>
    </row>
    <row r="126" spans="1:16" ht="12.75" customHeight="1">
      <c r="A126" t="s">
        <v>50</v>
      </c>
      <c s="6" t="s">
        <v>67</v>
      </c>
      <c s="6" t="s">
        <v>442</v>
      </c>
      <c t="s">
        <v>5</v>
      </c>
      <c s="26" t="s">
        <v>443</v>
      </c>
      <c s="27" t="s">
        <v>54</v>
      </c>
      <c s="28">
        <v>4.64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199</v>
      </c>
      <c>
        <f>(M126*21)/100</f>
      </c>
      <c t="s">
        <v>27</v>
      </c>
    </row>
    <row r="127" spans="1:5" ht="12.75" customHeight="1">
      <c r="A127" s="30" t="s">
        <v>56</v>
      </c>
      <c r="E127" s="31" t="s">
        <v>5</v>
      </c>
    </row>
    <row r="128" spans="1:5" ht="12.75" customHeight="1">
      <c r="A128" s="30" t="s">
        <v>58</v>
      </c>
      <c r="E128" s="32" t="s">
        <v>444</v>
      </c>
    </row>
    <row r="129" spans="5:5" ht="12.75" customHeight="1">
      <c r="E129" s="31" t="s">
        <v>60</v>
      </c>
    </row>
    <row r="130" spans="1:16" ht="12.75" customHeight="1">
      <c r="A130" t="s">
        <v>50</v>
      </c>
      <c s="6" t="s">
        <v>73</v>
      </c>
      <c s="6" t="s">
        <v>445</v>
      </c>
      <c t="s">
        <v>5</v>
      </c>
      <c s="26" t="s">
        <v>446</v>
      </c>
      <c s="27" t="s">
        <v>54</v>
      </c>
      <c s="28">
        <v>6.69</v>
      </c>
      <c s="27">
        <v>0</v>
      </c>
      <c s="27">
        <f>ROUND(G130*H130,6)</f>
      </c>
      <c r="L130" s="29">
        <v>0</v>
      </c>
      <c s="24">
        <f>ROUND(ROUND(L130,2)*ROUND(G130,3),2)</f>
      </c>
      <c s="27" t="s">
        <v>199</v>
      </c>
      <c>
        <f>(M130*21)/100</f>
      </c>
      <c t="s">
        <v>27</v>
      </c>
    </row>
    <row r="131" spans="1:5" ht="12.75" customHeight="1">
      <c r="A131" s="30" t="s">
        <v>56</v>
      </c>
      <c r="E131" s="31" t="s">
        <v>5</v>
      </c>
    </row>
    <row r="132" spans="1:5" ht="12.75" customHeight="1">
      <c r="A132" s="30" t="s">
        <v>58</v>
      </c>
      <c r="E132" s="32" t="s">
        <v>447</v>
      </c>
    </row>
    <row r="133" spans="5:5" ht="12.75" customHeight="1">
      <c r="E133" s="31" t="s">
        <v>60</v>
      </c>
    </row>
    <row r="134" spans="1:16" ht="12.75" customHeight="1">
      <c r="A134" t="s">
        <v>50</v>
      </c>
      <c s="6" t="s">
        <v>448</v>
      </c>
      <c s="6" t="s">
        <v>449</v>
      </c>
      <c t="s">
        <v>5</v>
      </c>
      <c s="26" t="s">
        <v>450</v>
      </c>
      <c s="27" t="s">
        <v>54</v>
      </c>
      <c s="28">
        <v>87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199</v>
      </c>
      <c>
        <f>(M134*21)/100</f>
      </c>
      <c t="s">
        <v>27</v>
      </c>
    </row>
    <row r="135" spans="1:5" ht="12.75" customHeight="1">
      <c r="A135" s="30" t="s">
        <v>56</v>
      </c>
      <c r="E135" s="31" t="s">
        <v>5</v>
      </c>
    </row>
    <row r="136" spans="1:5" ht="12.75" customHeight="1">
      <c r="A136" s="30" t="s">
        <v>58</v>
      </c>
      <c r="E136" s="32" t="s">
        <v>451</v>
      </c>
    </row>
    <row r="137" spans="5:5" ht="12.75" customHeight="1">
      <c r="E137" s="31" t="s">
        <v>60</v>
      </c>
    </row>
    <row r="138" spans="1:16" ht="12.75" customHeight="1">
      <c r="A138" t="s">
        <v>50</v>
      </c>
      <c s="6" t="s">
        <v>452</v>
      </c>
      <c s="6" t="s">
        <v>453</v>
      </c>
      <c t="s">
        <v>5</v>
      </c>
      <c s="26" t="s">
        <v>454</v>
      </c>
      <c s="27" t="s">
        <v>198</v>
      </c>
      <c s="28">
        <v>26.655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199</v>
      </c>
      <c>
        <f>(M138*21)/100</f>
      </c>
      <c t="s">
        <v>27</v>
      </c>
    </row>
    <row r="139" spans="1:5" ht="12.75" customHeight="1">
      <c r="A139" s="30" t="s">
        <v>56</v>
      </c>
      <c r="E139" s="31" t="s">
        <v>5</v>
      </c>
    </row>
    <row r="140" spans="1:5" ht="12.75" customHeight="1">
      <c r="A140" s="30" t="s">
        <v>58</v>
      </c>
      <c r="E140" s="32" t="s">
        <v>455</v>
      </c>
    </row>
    <row r="141" spans="5:5" ht="12.75" customHeight="1">
      <c r="E141" s="31" t="s">
        <v>60</v>
      </c>
    </row>
    <row r="142" spans="1:16" ht="12.75" customHeight="1">
      <c r="A142" t="s">
        <v>50</v>
      </c>
      <c s="6" t="s">
        <v>456</v>
      </c>
      <c s="6" t="s">
        <v>457</v>
      </c>
      <c t="s">
        <v>5</v>
      </c>
      <c s="26" t="s">
        <v>458</v>
      </c>
      <c s="27" t="s">
        <v>182</v>
      </c>
      <c s="28">
        <v>2572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199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5</v>
      </c>
    </row>
    <row r="144" spans="1:5" ht="25.5" customHeight="1">
      <c r="A144" s="30" t="s">
        <v>58</v>
      </c>
      <c r="E144" s="32" t="s">
        <v>459</v>
      </c>
    </row>
    <row r="145" spans="5:5" ht="12.75" customHeight="1">
      <c r="E145" s="31" t="s">
        <v>60</v>
      </c>
    </row>
    <row r="146" spans="1:16" ht="12.75" customHeight="1">
      <c r="A146" t="s">
        <v>50</v>
      </c>
      <c s="6" t="s">
        <v>460</v>
      </c>
      <c s="6" t="s">
        <v>461</v>
      </c>
      <c t="s">
        <v>5</v>
      </c>
      <c s="26" t="s">
        <v>462</v>
      </c>
      <c s="27" t="s">
        <v>85</v>
      </c>
      <c s="28">
        <v>254</v>
      </c>
      <c s="27">
        <v>0</v>
      </c>
      <c s="27">
        <f>ROUND(G146*H146,6)</f>
      </c>
      <c r="L146" s="29">
        <v>0</v>
      </c>
      <c s="24">
        <f>ROUND(ROUND(L146,2)*ROUND(G146,3),2)</f>
      </c>
      <c s="27" t="s">
        <v>348</v>
      </c>
      <c>
        <f>(M146*21)/100</f>
      </c>
      <c t="s">
        <v>27</v>
      </c>
    </row>
    <row r="147" spans="1:5" ht="12.75" customHeight="1">
      <c r="A147" s="30" t="s">
        <v>56</v>
      </c>
      <c r="E147" s="31" t="s">
        <v>5</v>
      </c>
    </row>
    <row r="148" spans="1:5" ht="12.75" customHeight="1">
      <c r="A148" s="30" t="s">
        <v>58</v>
      </c>
      <c r="E148" s="32" t="s">
        <v>463</v>
      </c>
    </row>
    <row r="149" spans="5:5" ht="127.5" customHeight="1">
      <c r="E149" s="31" t="s">
        <v>464</v>
      </c>
    </row>
    <row r="150" spans="1:13" ht="12.75" customHeight="1">
      <c r="A150" t="s">
        <v>47</v>
      </c>
      <c r="C150" s="7" t="s">
        <v>465</v>
      </c>
      <c r="E150" s="25" t="s">
        <v>466</v>
      </c>
      <c r="J150" s="24">
        <f>0</f>
      </c>
      <c s="24">
        <f>0</f>
      </c>
      <c s="24">
        <f>0+L151+L155+L159+L163+L167+L171+L175+L179+L183+L187+L191+L195+L199</f>
      </c>
      <c s="24">
        <f>0+M151+M155+M159+M163+M167+M171+M175+M179+M183+M187+M191+M195+M199</f>
      </c>
    </row>
    <row r="151" spans="1:16" ht="12.75" customHeight="1">
      <c r="A151" t="s">
        <v>50</v>
      </c>
      <c s="6" t="s">
        <v>467</v>
      </c>
      <c s="6" t="s">
        <v>468</v>
      </c>
      <c t="s">
        <v>5</v>
      </c>
      <c s="26" t="s">
        <v>469</v>
      </c>
      <c s="27" t="s">
        <v>54</v>
      </c>
      <c s="28">
        <v>69.55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199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5</v>
      </c>
    </row>
    <row r="153" spans="1:5" ht="38.25" customHeight="1">
      <c r="A153" s="30" t="s">
        <v>58</v>
      </c>
      <c r="E153" s="32" t="s">
        <v>470</v>
      </c>
    </row>
    <row r="154" spans="5:5" ht="12.75" customHeight="1">
      <c r="E154" s="31" t="s">
        <v>60</v>
      </c>
    </row>
    <row r="155" spans="1:16" ht="12.75" customHeight="1">
      <c r="A155" t="s">
        <v>50</v>
      </c>
      <c s="6" t="s">
        <v>471</v>
      </c>
      <c s="6" t="s">
        <v>472</v>
      </c>
      <c t="s">
        <v>5</v>
      </c>
      <c s="26" t="s">
        <v>473</v>
      </c>
      <c s="27" t="s">
        <v>198</v>
      </c>
      <c s="28">
        <v>11.415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199</v>
      </c>
      <c>
        <f>(M155*21)/100</f>
      </c>
      <c t="s">
        <v>27</v>
      </c>
    </row>
    <row r="156" spans="1:5" ht="12.75" customHeight="1">
      <c r="A156" s="30" t="s">
        <v>56</v>
      </c>
      <c r="E156" s="31" t="s">
        <v>5</v>
      </c>
    </row>
    <row r="157" spans="1:5" ht="25.5" customHeight="1">
      <c r="A157" s="30" t="s">
        <v>58</v>
      </c>
      <c r="E157" s="32" t="s">
        <v>474</v>
      </c>
    </row>
    <row r="158" spans="5:5" ht="12.75" customHeight="1">
      <c r="E158" s="31" t="s">
        <v>60</v>
      </c>
    </row>
    <row r="159" spans="1:16" ht="12.75" customHeight="1">
      <c r="A159" t="s">
        <v>50</v>
      </c>
      <c s="6" t="s">
        <v>475</v>
      </c>
      <c s="6" t="s">
        <v>476</v>
      </c>
      <c t="s">
        <v>5</v>
      </c>
      <c s="26" t="s">
        <v>477</v>
      </c>
      <c s="27" t="s">
        <v>81</v>
      </c>
      <c s="28">
        <v>20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199</v>
      </c>
      <c>
        <f>(M159*21)/100</f>
      </c>
      <c t="s">
        <v>27</v>
      </c>
    </row>
    <row r="160" spans="1:5" ht="12.75" customHeight="1">
      <c r="A160" s="30" t="s">
        <v>56</v>
      </c>
      <c r="E160" s="31" t="s">
        <v>5</v>
      </c>
    </row>
    <row r="161" spans="1:5" ht="12.75" customHeight="1">
      <c r="A161" s="30" t="s">
        <v>58</v>
      </c>
      <c r="E161" s="32" t="s">
        <v>478</v>
      </c>
    </row>
    <row r="162" spans="5:5" ht="12.75" customHeight="1">
      <c r="E162" s="31" t="s">
        <v>60</v>
      </c>
    </row>
    <row r="163" spans="1:16" ht="12.75" customHeight="1">
      <c r="A163" t="s">
        <v>50</v>
      </c>
      <c s="6" t="s">
        <v>479</v>
      </c>
      <c s="6" t="s">
        <v>480</v>
      </c>
      <c t="s">
        <v>5</v>
      </c>
      <c s="26" t="s">
        <v>481</v>
      </c>
      <c s="27" t="s">
        <v>81</v>
      </c>
      <c s="28">
        <v>5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199</v>
      </c>
      <c>
        <f>(M163*21)/100</f>
      </c>
      <c t="s">
        <v>27</v>
      </c>
    </row>
    <row r="164" spans="1:5" ht="12.75" customHeight="1">
      <c r="A164" s="30" t="s">
        <v>56</v>
      </c>
      <c r="E164" s="31" t="s">
        <v>5</v>
      </c>
    </row>
    <row r="165" spans="1:5" ht="25.5" customHeight="1">
      <c r="A165" s="30" t="s">
        <v>58</v>
      </c>
      <c r="E165" s="32" t="s">
        <v>482</v>
      </c>
    </row>
    <row r="166" spans="5:5" ht="12.75" customHeight="1">
      <c r="E166" s="31" t="s">
        <v>60</v>
      </c>
    </row>
    <row r="167" spans="1:16" ht="12.75" customHeight="1">
      <c r="A167" t="s">
        <v>50</v>
      </c>
      <c s="6" t="s">
        <v>483</v>
      </c>
      <c s="6" t="s">
        <v>484</v>
      </c>
      <c t="s">
        <v>5</v>
      </c>
      <c s="26" t="s">
        <v>485</v>
      </c>
      <c s="27" t="s">
        <v>81</v>
      </c>
      <c s="28">
        <v>10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199</v>
      </c>
      <c>
        <f>(M167*21)/100</f>
      </c>
      <c t="s">
        <v>27</v>
      </c>
    </row>
    <row r="168" spans="1:5" ht="12.75" customHeight="1">
      <c r="A168" s="30" t="s">
        <v>56</v>
      </c>
      <c r="E168" s="31" t="s">
        <v>5</v>
      </c>
    </row>
    <row r="169" spans="1:5" ht="51" customHeight="1">
      <c r="A169" s="30" t="s">
        <v>58</v>
      </c>
      <c r="E169" s="32" t="s">
        <v>486</v>
      </c>
    </row>
    <row r="170" spans="5:5" ht="12.75" customHeight="1">
      <c r="E170" s="31" t="s">
        <v>60</v>
      </c>
    </row>
    <row r="171" spans="1:16" ht="12.75" customHeight="1">
      <c r="A171" t="s">
        <v>50</v>
      </c>
      <c s="6" t="s">
        <v>487</v>
      </c>
      <c s="6" t="s">
        <v>488</v>
      </c>
      <c t="s">
        <v>5</v>
      </c>
      <c s="26" t="s">
        <v>489</v>
      </c>
      <c s="27" t="s">
        <v>81</v>
      </c>
      <c s="28">
        <v>5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199</v>
      </c>
      <c>
        <f>(M171*21)/100</f>
      </c>
      <c t="s">
        <v>27</v>
      </c>
    </row>
    <row r="172" spans="1:5" ht="12.75" customHeight="1">
      <c r="A172" s="30" t="s">
        <v>56</v>
      </c>
      <c r="E172" s="31" t="s">
        <v>5</v>
      </c>
    </row>
    <row r="173" spans="1:5" ht="25.5" customHeight="1">
      <c r="A173" s="30" t="s">
        <v>58</v>
      </c>
      <c r="E173" s="32" t="s">
        <v>490</v>
      </c>
    </row>
    <row r="174" spans="5:5" ht="12.75" customHeight="1">
      <c r="E174" s="31" t="s">
        <v>60</v>
      </c>
    </row>
    <row r="175" spans="1:16" ht="12.75" customHeight="1">
      <c r="A175" t="s">
        <v>50</v>
      </c>
      <c s="6" t="s">
        <v>465</v>
      </c>
      <c s="6" t="s">
        <v>491</v>
      </c>
      <c t="s">
        <v>5</v>
      </c>
      <c s="26" t="s">
        <v>492</v>
      </c>
      <c s="27" t="s">
        <v>54</v>
      </c>
      <c s="28">
        <v>28.37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199</v>
      </c>
      <c>
        <f>(M175*21)/100</f>
      </c>
      <c t="s">
        <v>27</v>
      </c>
    </row>
    <row r="176" spans="1:5" ht="12.75" customHeight="1">
      <c r="A176" s="30" t="s">
        <v>56</v>
      </c>
      <c r="E176" s="31" t="s">
        <v>5</v>
      </c>
    </row>
    <row r="177" spans="1:5" ht="51" customHeight="1">
      <c r="A177" s="30" t="s">
        <v>58</v>
      </c>
      <c r="E177" s="32" t="s">
        <v>493</v>
      </c>
    </row>
    <row r="178" spans="5:5" ht="12.75" customHeight="1">
      <c r="E178" s="31" t="s">
        <v>60</v>
      </c>
    </row>
    <row r="179" spans="1:16" ht="12.75" customHeight="1">
      <c r="A179" t="s">
        <v>50</v>
      </c>
      <c s="6" t="s">
        <v>494</v>
      </c>
      <c s="6" t="s">
        <v>495</v>
      </c>
      <c t="s">
        <v>5</v>
      </c>
      <c s="26" t="s">
        <v>496</v>
      </c>
      <c s="27" t="s">
        <v>54</v>
      </c>
      <c s="28">
        <v>124.58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199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5</v>
      </c>
    </row>
    <row r="181" spans="1:5" ht="63.75" customHeight="1">
      <c r="A181" s="30" t="s">
        <v>58</v>
      </c>
      <c r="E181" s="32" t="s">
        <v>497</v>
      </c>
    </row>
    <row r="182" spans="5:5" ht="12.75" customHeight="1">
      <c r="E182" s="31" t="s">
        <v>60</v>
      </c>
    </row>
    <row r="183" spans="1:16" ht="12.75" customHeight="1">
      <c r="A183" t="s">
        <v>50</v>
      </c>
      <c s="6" t="s">
        <v>498</v>
      </c>
      <c s="6" t="s">
        <v>499</v>
      </c>
      <c t="s">
        <v>5</v>
      </c>
      <c s="26" t="s">
        <v>500</v>
      </c>
      <c s="27" t="s">
        <v>54</v>
      </c>
      <c s="28">
        <v>4.578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199</v>
      </c>
      <c>
        <f>(M183*21)/100</f>
      </c>
      <c t="s">
        <v>27</v>
      </c>
    </row>
    <row r="184" spans="1:5" ht="12.75" customHeight="1">
      <c r="A184" s="30" t="s">
        <v>56</v>
      </c>
      <c r="E184" s="31" t="s">
        <v>5</v>
      </c>
    </row>
    <row r="185" spans="1:5" ht="127.5" customHeight="1">
      <c r="A185" s="30" t="s">
        <v>58</v>
      </c>
      <c r="E185" s="32" t="s">
        <v>501</v>
      </c>
    </row>
    <row r="186" spans="5:5" ht="12.75" customHeight="1">
      <c r="E186" s="31" t="s">
        <v>60</v>
      </c>
    </row>
    <row r="187" spans="1:16" ht="12.75" customHeight="1">
      <c r="A187" t="s">
        <v>50</v>
      </c>
      <c s="6" t="s">
        <v>502</v>
      </c>
      <c s="6" t="s">
        <v>503</v>
      </c>
      <c t="s">
        <v>5</v>
      </c>
      <c s="26" t="s">
        <v>504</v>
      </c>
      <c s="27" t="s">
        <v>54</v>
      </c>
      <c s="28">
        <v>14.087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199</v>
      </c>
      <c>
        <f>(M187*21)/100</f>
      </c>
      <c t="s">
        <v>27</v>
      </c>
    </row>
    <row r="188" spans="1:5" ht="12.75" customHeight="1">
      <c r="A188" s="30" t="s">
        <v>56</v>
      </c>
      <c r="E188" s="31" t="s">
        <v>5</v>
      </c>
    </row>
    <row r="189" spans="1:5" ht="12.75" customHeight="1">
      <c r="A189" s="30" t="s">
        <v>58</v>
      </c>
      <c r="E189" s="32" t="s">
        <v>505</v>
      </c>
    </row>
    <row r="190" spans="5:5" ht="12.75" customHeight="1">
      <c r="E190" s="31" t="s">
        <v>60</v>
      </c>
    </row>
    <row r="191" spans="1:16" ht="12.75" customHeight="1">
      <c r="A191" t="s">
        <v>50</v>
      </c>
      <c s="6" t="s">
        <v>506</v>
      </c>
      <c s="6" t="s">
        <v>507</v>
      </c>
      <c t="s">
        <v>5</v>
      </c>
      <c s="26" t="s">
        <v>508</v>
      </c>
      <c s="27" t="s">
        <v>54</v>
      </c>
      <c s="28">
        <v>32.2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199</v>
      </c>
      <c>
        <f>(M191*21)/100</f>
      </c>
      <c t="s">
        <v>27</v>
      </c>
    </row>
    <row r="192" spans="1:5" ht="12.75" customHeight="1">
      <c r="A192" s="30" t="s">
        <v>56</v>
      </c>
      <c r="E192" s="31" t="s">
        <v>5</v>
      </c>
    </row>
    <row r="193" spans="1:5" ht="12.75" customHeight="1">
      <c r="A193" s="30" t="s">
        <v>58</v>
      </c>
      <c r="E193" s="32" t="s">
        <v>509</v>
      </c>
    </row>
    <row r="194" spans="5:5" ht="12.75" customHeight="1">
      <c r="E194" s="31" t="s">
        <v>60</v>
      </c>
    </row>
    <row r="195" spans="1:16" ht="12.75" customHeight="1">
      <c r="A195" t="s">
        <v>50</v>
      </c>
      <c s="6" t="s">
        <v>510</v>
      </c>
      <c s="6" t="s">
        <v>511</v>
      </c>
      <c t="s">
        <v>5</v>
      </c>
      <c s="26" t="s">
        <v>512</v>
      </c>
      <c s="27" t="s">
        <v>198</v>
      </c>
      <c s="28">
        <v>511.405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348</v>
      </c>
      <c>
        <f>(M195*21)/100</f>
      </c>
      <c t="s">
        <v>27</v>
      </c>
    </row>
    <row r="196" spans="1:5" ht="12.75" customHeight="1">
      <c r="A196" s="30" t="s">
        <v>56</v>
      </c>
      <c r="E196" s="31" t="s">
        <v>5</v>
      </c>
    </row>
    <row r="197" spans="1:5" ht="25.5" customHeight="1">
      <c r="A197" s="30" t="s">
        <v>58</v>
      </c>
      <c r="E197" s="32" t="s">
        <v>513</v>
      </c>
    </row>
    <row r="198" spans="5:5" ht="293.25" customHeight="1">
      <c r="E198" s="31" t="s">
        <v>514</v>
      </c>
    </row>
    <row r="199" spans="1:16" ht="12.75" customHeight="1">
      <c r="A199" t="s">
        <v>50</v>
      </c>
      <c s="6" t="s">
        <v>515</v>
      </c>
      <c s="6" t="s">
        <v>516</v>
      </c>
      <c t="s">
        <v>5</v>
      </c>
      <c s="26" t="s">
        <v>517</v>
      </c>
      <c s="27" t="s">
        <v>198</v>
      </c>
      <c s="28">
        <v>511.405</v>
      </c>
      <c s="27">
        <v>0</v>
      </c>
      <c s="27">
        <f>ROUND(G199*H199,6)</f>
      </c>
      <c r="L199" s="29">
        <v>0</v>
      </c>
      <c s="24">
        <f>ROUND(ROUND(L199,2)*ROUND(G199,3),2)</f>
      </c>
      <c s="27" t="s">
        <v>348</v>
      </c>
      <c>
        <f>(M199*21)/100</f>
      </c>
      <c t="s">
        <v>27</v>
      </c>
    </row>
    <row r="200" spans="1:5" ht="12.75" customHeight="1">
      <c r="A200" s="30" t="s">
        <v>56</v>
      </c>
      <c r="E200" s="31" t="s">
        <v>5</v>
      </c>
    </row>
    <row r="201" spans="1:5" ht="25.5" customHeight="1">
      <c r="A201" s="30" t="s">
        <v>58</v>
      </c>
      <c r="E201" s="32" t="s">
        <v>513</v>
      </c>
    </row>
    <row r="202" spans="5:5" ht="318.75" customHeight="1">
      <c r="E202" s="31" t="s">
        <v>518</v>
      </c>
    </row>
    <row r="203" spans="1:13" ht="12.75" customHeight="1">
      <c r="A203" t="s">
        <v>47</v>
      </c>
      <c r="C203" s="7" t="s">
        <v>204</v>
      </c>
      <c r="E203" s="25" t="s">
        <v>205</v>
      </c>
      <c r="J203" s="24">
        <f>0</f>
      </c>
      <c s="24">
        <f>0</f>
      </c>
      <c s="24">
        <f>0+L204</f>
      </c>
      <c s="24">
        <f>0+M204</f>
      </c>
    </row>
    <row r="204" spans="1:16" ht="12.75" customHeight="1">
      <c r="A204" t="s">
        <v>50</v>
      </c>
      <c s="6" t="s">
        <v>519</v>
      </c>
      <c s="6" t="s">
        <v>520</v>
      </c>
      <c t="s">
        <v>5</v>
      </c>
      <c s="26" t="s">
        <v>521</v>
      </c>
      <c s="27" t="s">
        <v>314</v>
      </c>
      <c s="28">
        <v>190.4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199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5</v>
      </c>
    </row>
    <row r="206" spans="1:5" ht="12.75" customHeight="1">
      <c r="A206" s="30" t="s">
        <v>58</v>
      </c>
      <c r="E206" s="32" t="s">
        <v>522</v>
      </c>
    </row>
    <row r="207" spans="5:5" ht="12.75" customHeight="1">
      <c r="E207" s="31" t="s">
        <v>60</v>
      </c>
    </row>
    <row r="208" spans="1:13" ht="12.75" customHeight="1">
      <c r="A208" t="s">
        <v>47</v>
      </c>
      <c r="C208" s="7" t="s">
        <v>523</v>
      </c>
      <c r="E208" s="25" t="s">
        <v>524</v>
      </c>
      <c r="J208" s="24">
        <f>0</f>
      </c>
      <c s="24">
        <f>0</f>
      </c>
      <c s="24">
        <f>0+L209</f>
      </c>
      <c s="24">
        <f>0+M209</f>
      </c>
    </row>
    <row r="209" spans="1:16" ht="12.75" customHeight="1">
      <c r="A209" t="s">
        <v>50</v>
      </c>
      <c s="6" t="s">
        <v>525</v>
      </c>
      <c s="6" t="s">
        <v>526</v>
      </c>
      <c t="s">
        <v>5</v>
      </c>
      <c s="26" t="s">
        <v>527</v>
      </c>
      <c s="27" t="s">
        <v>314</v>
      </c>
      <c s="28">
        <v>2286.79</v>
      </c>
      <c s="27">
        <v>0</v>
      </c>
      <c s="27">
        <f>ROUND(G209*H209,6)</f>
      </c>
      <c r="L209" s="29">
        <v>0</v>
      </c>
      <c s="24">
        <f>ROUND(ROUND(L209,2)*ROUND(G209,3),2)</f>
      </c>
      <c s="27" t="s">
        <v>199</v>
      </c>
      <c>
        <f>(M209*21)/100</f>
      </c>
      <c t="s">
        <v>27</v>
      </c>
    </row>
    <row r="210" spans="1:5" ht="12.75" customHeight="1">
      <c r="A210" s="30" t="s">
        <v>56</v>
      </c>
      <c r="E210" s="31" t="s">
        <v>5</v>
      </c>
    </row>
    <row r="211" spans="1:5" ht="89.25" customHeight="1">
      <c r="A211" s="30" t="s">
        <v>58</v>
      </c>
      <c r="E211" s="32" t="s">
        <v>528</v>
      </c>
    </row>
    <row r="212" spans="5:5" ht="12.75" customHeight="1">
      <c r="E212" s="31" t="s">
        <v>60</v>
      </c>
    </row>
    <row r="213" spans="1:13" ht="12.75" customHeight="1">
      <c r="A213" t="s">
        <v>47</v>
      </c>
      <c r="C213" s="7" t="s">
        <v>529</v>
      </c>
      <c r="E213" s="25" t="s">
        <v>530</v>
      </c>
      <c r="J213" s="24">
        <f>0</f>
      </c>
      <c s="24">
        <f>0</f>
      </c>
      <c s="24">
        <f>0+L214+L218</f>
      </c>
      <c s="24">
        <f>0+M214+M218</f>
      </c>
    </row>
    <row r="214" spans="1:16" ht="12.75" customHeight="1">
      <c r="A214" t="s">
        <v>50</v>
      </c>
      <c s="6" t="s">
        <v>531</v>
      </c>
      <c s="6" t="s">
        <v>532</v>
      </c>
      <c t="s">
        <v>5</v>
      </c>
      <c s="26" t="s">
        <v>533</v>
      </c>
      <c s="27" t="s">
        <v>314</v>
      </c>
      <c s="28">
        <v>190.4</v>
      </c>
      <c s="27">
        <v>0</v>
      </c>
      <c s="27">
        <f>ROUND(G214*H214,6)</f>
      </c>
      <c r="L214" s="29">
        <v>0</v>
      </c>
      <c s="24">
        <f>ROUND(ROUND(L214,2)*ROUND(G214,3),2)</f>
      </c>
      <c s="27" t="s">
        <v>348</v>
      </c>
      <c>
        <f>(M214*21)/100</f>
      </c>
      <c t="s">
        <v>27</v>
      </c>
    </row>
    <row r="215" spans="1:5" ht="12.75" customHeight="1">
      <c r="A215" s="30" t="s">
        <v>56</v>
      </c>
      <c r="E215" s="31" t="s">
        <v>5</v>
      </c>
    </row>
    <row r="216" spans="1:5" ht="12.75" customHeight="1">
      <c r="A216" s="30" t="s">
        <v>58</v>
      </c>
      <c r="E216" s="32" t="s">
        <v>534</v>
      </c>
    </row>
    <row r="217" spans="5:5" ht="409.5" customHeight="1">
      <c r="E217" s="31" t="s">
        <v>535</v>
      </c>
    </row>
    <row r="218" spans="1:16" ht="12.75" customHeight="1">
      <c r="A218" t="s">
        <v>50</v>
      </c>
      <c s="6" t="s">
        <v>536</v>
      </c>
      <c s="6" t="s">
        <v>537</v>
      </c>
      <c t="s">
        <v>5</v>
      </c>
      <c s="26" t="s">
        <v>538</v>
      </c>
      <c s="27" t="s">
        <v>314</v>
      </c>
      <c s="28">
        <v>51.2</v>
      </c>
      <c s="27">
        <v>0</v>
      </c>
      <c s="27">
        <f>ROUND(G218*H218,6)</f>
      </c>
      <c r="L218" s="29">
        <v>0</v>
      </c>
      <c s="24">
        <f>ROUND(ROUND(L218,2)*ROUND(G218,3),2)</f>
      </c>
      <c s="27" t="s">
        <v>348</v>
      </c>
      <c>
        <f>(M218*21)/100</f>
      </c>
      <c t="s">
        <v>27</v>
      </c>
    </row>
    <row r="219" spans="1:5" ht="12.75" customHeight="1">
      <c r="A219" s="30" t="s">
        <v>56</v>
      </c>
      <c r="E219" s="31" t="s">
        <v>5</v>
      </c>
    </row>
    <row r="220" spans="1:5" ht="12.75" customHeight="1">
      <c r="A220" s="30" t="s">
        <v>58</v>
      </c>
      <c r="E220" s="32" t="s">
        <v>539</v>
      </c>
    </row>
    <row r="221" spans="5:5" ht="409.5" customHeight="1">
      <c r="E221" s="31" t="s">
        <v>540</v>
      </c>
    </row>
    <row r="222" spans="1:13" ht="12.75" customHeight="1">
      <c r="A222" t="s">
        <v>47</v>
      </c>
      <c r="C222" s="7" t="s">
        <v>541</v>
      </c>
      <c r="E222" s="25" t="s">
        <v>542</v>
      </c>
      <c r="J222" s="24">
        <f>0</f>
      </c>
      <c s="24">
        <f>0</f>
      </c>
      <c s="24">
        <f>0+L223+L227+L231</f>
      </c>
      <c s="24">
        <f>0+M223+M227+M231</f>
      </c>
    </row>
    <row r="223" spans="1:16" ht="12.75" customHeight="1">
      <c r="A223" t="s">
        <v>50</v>
      </c>
      <c s="6" t="s">
        <v>543</v>
      </c>
      <c s="6" t="s">
        <v>544</v>
      </c>
      <c t="s">
        <v>5</v>
      </c>
      <c s="26" t="s">
        <v>545</v>
      </c>
      <c s="27" t="s">
        <v>314</v>
      </c>
      <c s="28">
        <v>6809</v>
      </c>
      <c s="27">
        <v>0</v>
      </c>
      <c s="27">
        <f>ROUND(G223*H223,6)</f>
      </c>
      <c r="L223" s="29">
        <v>0</v>
      </c>
      <c s="24">
        <f>ROUND(ROUND(L223,2)*ROUND(G223,3),2)</f>
      </c>
      <c s="27" t="s">
        <v>199</v>
      </c>
      <c>
        <f>(M223*21)/100</f>
      </c>
      <c t="s">
        <v>27</v>
      </c>
    </row>
    <row r="224" spans="1:5" ht="12.75" customHeight="1">
      <c r="A224" s="30" t="s">
        <v>56</v>
      </c>
      <c r="E224" s="31" t="s">
        <v>5</v>
      </c>
    </row>
    <row r="225" spans="1:5" ht="38.25" customHeight="1">
      <c r="A225" s="30" t="s">
        <v>58</v>
      </c>
      <c r="E225" s="32" t="s">
        <v>546</v>
      </c>
    </row>
    <row r="226" spans="5:5" ht="12.75" customHeight="1">
      <c r="E226" s="31" t="s">
        <v>60</v>
      </c>
    </row>
    <row r="227" spans="1:16" ht="12.75" customHeight="1">
      <c r="A227" t="s">
        <v>50</v>
      </c>
      <c s="6" t="s">
        <v>547</v>
      </c>
      <c s="6" t="s">
        <v>548</v>
      </c>
      <c t="s">
        <v>5</v>
      </c>
      <c s="26" t="s">
        <v>549</v>
      </c>
      <c s="27" t="s">
        <v>314</v>
      </c>
      <c s="28">
        <v>5047</v>
      </c>
      <c s="27">
        <v>0</v>
      </c>
      <c s="27">
        <f>ROUND(G227*H227,6)</f>
      </c>
      <c r="L227" s="29">
        <v>0</v>
      </c>
      <c s="24">
        <f>ROUND(ROUND(L227,2)*ROUND(G227,3),2)</f>
      </c>
      <c s="27" t="s">
        <v>199</v>
      </c>
      <c>
        <f>(M227*21)/100</f>
      </c>
      <c t="s">
        <v>27</v>
      </c>
    </row>
    <row r="228" spans="1:5" ht="12.75" customHeight="1">
      <c r="A228" s="30" t="s">
        <v>56</v>
      </c>
      <c r="E228" s="31" t="s">
        <v>5</v>
      </c>
    </row>
    <row r="229" spans="1:5" ht="25.5" customHeight="1">
      <c r="A229" s="30" t="s">
        <v>58</v>
      </c>
      <c r="E229" s="32" t="s">
        <v>550</v>
      </c>
    </row>
    <row r="230" spans="5:5" ht="12.75" customHeight="1">
      <c r="E230" s="31" t="s">
        <v>60</v>
      </c>
    </row>
    <row r="231" spans="1:16" ht="12.75" customHeight="1">
      <c r="A231" t="s">
        <v>50</v>
      </c>
      <c s="6" t="s">
        <v>551</v>
      </c>
      <c s="6" t="s">
        <v>552</v>
      </c>
      <c t="s">
        <v>5</v>
      </c>
      <c s="26" t="s">
        <v>553</v>
      </c>
      <c s="27" t="s">
        <v>314</v>
      </c>
      <c s="28">
        <v>1762</v>
      </c>
      <c s="27">
        <v>0</v>
      </c>
      <c s="27">
        <f>ROUND(G231*H231,6)</f>
      </c>
      <c r="L231" s="29">
        <v>0</v>
      </c>
      <c s="24">
        <f>ROUND(ROUND(L231,2)*ROUND(G231,3),2)</f>
      </c>
      <c s="27" t="s">
        <v>199</v>
      </c>
      <c>
        <f>(M231*21)/100</f>
      </c>
      <c t="s">
        <v>27</v>
      </c>
    </row>
    <row r="232" spans="1:5" ht="12.75" customHeight="1">
      <c r="A232" s="30" t="s">
        <v>56</v>
      </c>
      <c r="E232" s="31" t="s">
        <v>5</v>
      </c>
    </row>
    <row r="233" spans="1:5" ht="25.5" customHeight="1">
      <c r="A233" s="30" t="s">
        <v>58</v>
      </c>
      <c r="E233" s="32" t="s">
        <v>554</v>
      </c>
    </row>
    <row r="234" spans="5:5" ht="12.75" customHeight="1">
      <c r="E234" s="31" t="s">
        <v>60</v>
      </c>
    </row>
    <row r="235" spans="1:13" ht="12.75" customHeight="1">
      <c r="A235" t="s">
        <v>47</v>
      </c>
      <c r="C235" s="7" t="s">
        <v>531</v>
      </c>
      <c r="E235" s="25" t="s">
        <v>555</v>
      </c>
      <c r="J235" s="24">
        <f>0</f>
      </c>
      <c s="24">
        <f>0</f>
      </c>
      <c s="24">
        <f>0+L236+L240</f>
      </c>
      <c s="24">
        <f>0+M236+M240</f>
      </c>
    </row>
    <row r="236" spans="1:16" ht="12.75" customHeight="1">
      <c r="A236" t="s">
        <v>50</v>
      </c>
      <c s="6" t="s">
        <v>204</v>
      </c>
      <c s="6" t="s">
        <v>556</v>
      </c>
      <c t="s">
        <v>5</v>
      </c>
      <c s="26" t="s">
        <v>557</v>
      </c>
      <c s="27" t="s">
        <v>85</v>
      </c>
      <c s="28">
        <v>8.6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199</v>
      </c>
      <c>
        <f>(M236*21)/100</f>
      </c>
      <c t="s">
        <v>27</v>
      </c>
    </row>
    <row r="237" spans="1:5" ht="12.75" customHeight="1">
      <c r="A237" s="30" t="s">
        <v>56</v>
      </c>
      <c r="E237" s="31" t="s">
        <v>5</v>
      </c>
    </row>
    <row r="238" spans="1:5" ht="12.75" customHeight="1">
      <c r="A238" s="30" t="s">
        <v>58</v>
      </c>
      <c r="E238" s="32" t="s">
        <v>558</v>
      </c>
    </row>
    <row r="239" spans="5:5" ht="12.75" customHeight="1">
      <c r="E239" s="31" t="s">
        <v>60</v>
      </c>
    </row>
    <row r="240" spans="1:16" ht="12.75" customHeight="1">
      <c r="A240" t="s">
        <v>50</v>
      </c>
      <c s="6" t="s">
        <v>559</v>
      </c>
      <c s="6" t="s">
        <v>560</v>
      </c>
      <c t="s">
        <v>5</v>
      </c>
      <c s="26" t="s">
        <v>561</v>
      </c>
      <c s="27" t="s">
        <v>85</v>
      </c>
      <c s="28">
        <v>12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199</v>
      </c>
      <c>
        <f>(M240*21)/100</f>
      </c>
      <c t="s">
        <v>27</v>
      </c>
    </row>
    <row r="241" spans="1:5" ht="12.75" customHeight="1">
      <c r="A241" s="30" t="s">
        <v>56</v>
      </c>
      <c r="E241" s="31" t="s">
        <v>5</v>
      </c>
    </row>
    <row r="242" spans="1:5" ht="12.75" customHeight="1">
      <c r="A242" s="30" t="s">
        <v>58</v>
      </c>
      <c r="E242" s="32" t="s">
        <v>562</v>
      </c>
    </row>
    <row r="243" spans="5:5" ht="12.75" customHeight="1">
      <c r="E243" s="31" t="s">
        <v>60</v>
      </c>
    </row>
    <row r="244" spans="1:13" ht="12.75" customHeight="1">
      <c r="A244" t="s">
        <v>47</v>
      </c>
      <c r="C244" s="7" t="s">
        <v>285</v>
      </c>
      <c r="E244" s="25" t="s">
        <v>286</v>
      </c>
      <c r="J244" s="24">
        <f>0</f>
      </c>
      <c s="24">
        <f>0</f>
      </c>
      <c s="24">
        <f>0+L245+L249+L253+L257+L261+L265+L269+L273+L277+L281+L285+L289+L293+L297+L301+L305+L309+L313+L317+L321+L325</f>
      </c>
      <c s="24">
        <f>0+M245+M249+M253+M257+M261+M265+M269+M273+M277+M281+M285+M289+M293+M297+M301+M305+M309+M313+M317+M321+M325</f>
      </c>
    </row>
    <row r="245" spans="1:16" ht="12.75" customHeight="1">
      <c r="A245" t="s">
        <v>50</v>
      </c>
      <c s="6" t="s">
        <v>209</v>
      </c>
      <c s="6" t="s">
        <v>563</v>
      </c>
      <c t="s">
        <v>5</v>
      </c>
      <c s="26" t="s">
        <v>564</v>
      </c>
      <c s="27" t="s">
        <v>81</v>
      </c>
      <c s="28">
        <v>12</v>
      </c>
      <c s="27">
        <v>0</v>
      </c>
      <c s="27">
        <f>ROUND(G245*H245,6)</f>
      </c>
      <c r="L245" s="29">
        <v>0</v>
      </c>
      <c s="24">
        <f>ROUND(ROUND(L245,2)*ROUND(G245,3),2)</f>
      </c>
      <c s="27" t="s">
        <v>199</v>
      </c>
      <c>
        <f>(M245*21)/100</f>
      </c>
      <c t="s">
        <v>27</v>
      </c>
    </row>
    <row r="246" spans="1:5" ht="12.75" customHeight="1">
      <c r="A246" s="30" t="s">
        <v>56</v>
      </c>
      <c r="E246" s="31" t="s">
        <v>5</v>
      </c>
    </row>
    <row r="247" spans="1:5" ht="12.75" customHeight="1">
      <c r="A247" s="30" t="s">
        <v>58</v>
      </c>
      <c r="E247" s="32" t="s">
        <v>565</v>
      </c>
    </row>
    <row r="248" spans="5:5" ht="12.75" customHeight="1">
      <c r="E248" s="31" t="s">
        <v>60</v>
      </c>
    </row>
    <row r="249" spans="1:16" ht="12.75" customHeight="1">
      <c r="A249" t="s">
        <v>50</v>
      </c>
      <c s="6" t="s">
        <v>566</v>
      </c>
      <c s="6" t="s">
        <v>567</v>
      </c>
      <c t="s">
        <v>5</v>
      </c>
      <c s="26" t="s">
        <v>568</v>
      </c>
      <c s="27" t="s">
        <v>314</v>
      </c>
      <c s="28">
        <v>16.66</v>
      </c>
      <c s="27">
        <v>0</v>
      </c>
      <c s="27">
        <f>ROUND(G249*H249,6)</f>
      </c>
      <c r="L249" s="29">
        <v>0</v>
      </c>
      <c s="24">
        <f>ROUND(ROUND(L249,2)*ROUND(G249,3),2)</f>
      </c>
      <c s="27" t="s">
        <v>199</v>
      </c>
      <c>
        <f>(M249*21)/100</f>
      </c>
      <c t="s">
        <v>27</v>
      </c>
    </row>
    <row r="250" spans="1:5" ht="12.75" customHeight="1">
      <c r="A250" s="30" t="s">
        <v>56</v>
      </c>
      <c r="E250" s="31" t="s">
        <v>5</v>
      </c>
    </row>
    <row r="251" spans="1:5" ht="12.75" customHeight="1">
      <c r="A251" s="30" t="s">
        <v>58</v>
      </c>
      <c r="E251" s="32" t="s">
        <v>569</v>
      </c>
    </row>
    <row r="252" spans="5:5" ht="12.75" customHeight="1">
      <c r="E252" s="31" t="s">
        <v>60</v>
      </c>
    </row>
    <row r="253" spans="1:16" ht="12.75" customHeight="1">
      <c r="A253" t="s">
        <v>50</v>
      </c>
      <c s="6" t="s">
        <v>239</v>
      </c>
      <c s="6" t="s">
        <v>570</v>
      </c>
      <c t="s">
        <v>5</v>
      </c>
      <c s="26" t="s">
        <v>571</v>
      </c>
      <c s="27" t="s">
        <v>314</v>
      </c>
      <c s="28">
        <v>6</v>
      </c>
      <c s="27">
        <v>0</v>
      </c>
      <c s="27">
        <f>ROUND(G253*H253,6)</f>
      </c>
      <c r="L253" s="29">
        <v>0</v>
      </c>
      <c s="24">
        <f>ROUND(ROUND(L253,2)*ROUND(G253,3),2)</f>
      </c>
      <c s="27" t="s">
        <v>199</v>
      </c>
      <c>
        <f>(M253*21)/100</f>
      </c>
      <c t="s">
        <v>27</v>
      </c>
    </row>
    <row r="254" spans="1:5" ht="12.75" customHeight="1">
      <c r="A254" s="30" t="s">
        <v>56</v>
      </c>
      <c r="E254" s="31" t="s">
        <v>5</v>
      </c>
    </row>
    <row r="255" spans="1:5" ht="12.75" customHeight="1">
      <c r="A255" s="30" t="s">
        <v>58</v>
      </c>
      <c r="E255" s="32" t="s">
        <v>572</v>
      </c>
    </row>
    <row r="256" spans="5:5" ht="12.75" customHeight="1">
      <c r="E256" s="31" t="s">
        <v>60</v>
      </c>
    </row>
    <row r="257" spans="1:16" ht="12.75" customHeight="1">
      <c r="A257" t="s">
        <v>50</v>
      </c>
      <c s="6" t="s">
        <v>573</v>
      </c>
      <c s="6" t="s">
        <v>574</v>
      </c>
      <c t="s">
        <v>5</v>
      </c>
      <c s="26" t="s">
        <v>575</v>
      </c>
      <c s="27" t="s">
        <v>85</v>
      </c>
      <c s="28">
        <v>14.8</v>
      </c>
      <c s="27">
        <v>0</v>
      </c>
      <c s="27">
        <f>ROUND(G257*H257,6)</f>
      </c>
      <c r="L257" s="29">
        <v>0</v>
      </c>
      <c s="24">
        <f>ROUND(ROUND(L257,2)*ROUND(G257,3),2)</f>
      </c>
      <c s="27" t="s">
        <v>199</v>
      </c>
      <c>
        <f>(M257*21)/100</f>
      </c>
      <c t="s">
        <v>27</v>
      </c>
    </row>
    <row r="258" spans="1:5" ht="12.75" customHeight="1">
      <c r="A258" s="30" t="s">
        <v>56</v>
      </c>
      <c r="E258" s="31" t="s">
        <v>5</v>
      </c>
    </row>
    <row r="259" spans="1:5" ht="12.75" customHeight="1">
      <c r="A259" s="30" t="s">
        <v>58</v>
      </c>
      <c r="E259" s="32" t="s">
        <v>576</v>
      </c>
    </row>
    <row r="260" spans="5:5" ht="12.75" customHeight="1">
      <c r="E260" s="31" t="s">
        <v>60</v>
      </c>
    </row>
    <row r="261" spans="1:16" ht="12.75" customHeight="1">
      <c r="A261" t="s">
        <v>50</v>
      </c>
      <c s="6" t="s">
        <v>577</v>
      </c>
      <c s="6" t="s">
        <v>578</v>
      </c>
      <c t="s">
        <v>5</v>
      </c>
      <c s="26" t="s">
        <v>579</v>
      </c>
      <c s="27" t="s">
        <v>85</v>
      </c>
      <c s="28">
        <v>9.2</v>
      </c>
      <c s="27">
        <v>0</v>
      </c>
      <c s="27">
        <f>ROUND(G261*H261,6)</f>
      </c>
      <c r="L261" s="29">
        <v>0</v>
      </c>
      <c s="24">
        <f>ROUND(ROUND(L261,2)*ROUND(G261,3),2)</f>
      </c>
      <c s="27" t="s">
        <v>199</v>
      </c>
      <c>
        <f>(M261*21)/100</f>
      </c>
      <c t="s">
        <v>27</v>
      </c>
    </row>
    <row r="262" spans="1:5" ht="12.75" customHeight="1">
      <c r="A262" s="30" t="s">
        <v>56</v>
      </c>
      <c r="E262" s="31" t="s">
        <v>5</v>
      </c>
    </row>
    <row r="263" spans="1:5" ht="12.75" customHeight="1">
      <c r="A263" s="30" t="s">
        <v>58</v>
      </c>
      <c r="E263" s="32" t="s">
        <v>580</v>
      </c>
    </row>
    <row r="264" spans="5:5" ht="12.75" customHeight="1">
      <c r="E264" s="31" t="s">
        <v>60</v>
      </c>
    </row>
    <row r="265" spans="1:16" ht="12.75" customHeight="1">
      <c r="A265" t="s">
        <v>50</v>
      </c>
      <c s="6" t="s">
        <v>581</v>
      </c>
      <c s="6" t="s">
        <v>582</v>
      </c>
      <c t="s">
        <v>5</v>
      </c>
      <c s="26" t="s">
        <v>583</v>
      </c>
      <c s="27" t="s">
        <v>85</v>
      </c>
      <c s="28">
        <v>14.8</v>
      </c>
      <c s="27">
        <v>0</v>
      </c>
      <c s="27">
        <f>ROUND(G265*H265,6)</f>
      </c>
      <c r="L265" s="29">
        <v>0</v>
      </c>
      <c s="24">
        <f>ROUND(ROUND(L265,2)*ROUND(G265,3),2)</f>
      </c>
      <c s="27" t="s">
        <v>199</v>
      </c>
      <c>
        <f>(M265*21)/100</f>
      </c>
      <c t="s">
        <v>27</v>
      </c>
    </row>
    <row r="266" spans="1:5" ht="12.75" customHeight="1">
      <c r="A266" s="30" t="s">
        <v>56</v>
      </c>
      <c r="E266" s="31" t="s">
        <v>5</v>
      </c>
    </row>
    <row r="267" spans="1:5" ht="12.75" customHeight="1">
      <c r="A267" s="30" t="s">
        <v>58</v>
      </c>
      <c r="E267" s="32" t="s">
        <v>584</v>
      </c>
    </row>
    <row r="268" spans="5:5" ht="12.75" customHeight="1">
      <c r="E268" s="31" t="s">
        <v>60</v>
      </c>
    </row>
    <row r="269" spans="1:16" ht="12.75" customHeight="1">
      <c r="A269" t="s">
        <v>50</v>
      </c>
      <c s="6" t="s">
        <v>585</v>
      </c>
      <c s="6" t="s">
        <v>586</v>
      </c>
      <c t="s">
        <v>5</v>
      </c>
      <c s="26" t="s">
        <v>587</v>
      </c>
      <c s="27" t="s">
        <v>85</v>
      </c>
      <c s="28">
        <v>9.2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199</v>
      </c>
      <c>
        <f>(M269*21)/100</f>
      </c>
      <c t="s">
        <v>27</v>
      </c>
    </row>
    <row r="270" spans="1:5" ht="12.75" customHeight="1">
      <c r="A270" s="30" t="s">
        <v>56</v>
      </c>
      <c r="E270" s="31" t="s">
        <v>5</v>
      </c>
    </row>
    <row r="271" spans="1:5" ht="12.75" customHeight="1">
      <c r="A271" s="30" t="s">
        <v>58</v>
      </c>
      <c r="E271" s="32" t="s">
        <v>588</v>
      </c>
    </row>
    <row r="272" spans="5:5" ht="12.75" customHeight="1">
      <c r="E272" s="31" t="s">
        <v>60</v>
      </c>
    </row>
    <row r="273" spans="1:16" ht="12.75" customHeight="1">
      <c r="A273" t="s">
        <v>50</v>
      </c>
      <c s="6" t="s">
        <v>589</v>
      </c>
      <c s="6" t="s">
        <v>590</v>
      </c>
      <c t="s">
        <v>5</v>
      </c>
      <c s="26" t="s">
        <v>591</v>
      </c>
      <c s="27" t="s">
        <v>314</v>
      </c>
      <c s="28">
        <v>657.362</v>
      </c>
      <c s="27">
        <v>0</v>
      </c>
      <c s="27">
        <f>ROUND(G273*H273,6)</f>
      </c>
      <c r="L273" s="29">
        <v>0</v>
      </c>
      <c s="24">
        <f>ROUND(ROUND(L273,2)*ROUND(G273,3),2)</f>
      </c>
      <c s="27" t="s">
        <v>199</v>
      </c>
      <c>
        <f>(M273*21)/100</f>
      </c>
      <c t="s">
        <v>27</v>
      </c>
    </row>
    <row r="274" spans="1:5" ht="12.75" customHeight="1">
      <c r="A274" s="30" t="s">
        <v>56</v>
      </c>
      <c r="E274" s="31" t="s">
        <v>5</v>
      </c>
    </row>
    <row r="275" spans="1:5" ht="51" customHeight="1">
      <c r="A275" s="30" t="s">
        <v>58</v>
      </c>
      <c r="E275" s="32" t="s">
        <v>592</v>
      </c>
    </row>
    <row r="276" spans="5:5" ht="12.75" customHeight="1">
      <c r="E276" s="31" t="s">
        <v>60</v>
      </c>
    </row>
    <row r="277" spans="1:16" ht="12.75" customHeight="1">
      <c r="A277" t="s">
        <v>50</v>
      </c>
      <c s="6" t="s">
        <v>523</v>
      </c>
      <c s="6" t="s">
        <v>593</v>
      </c>
      <c t="s">
        <v>5</v>
      </c>
      <c s="26" t="s">
        <v>594</v>
      </c>
      <c s="27" t="s">
        <v>81</v>
      </c>
      <c s="28">
        <v>1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199</v>
      </c>
      <c>
        <f>(M277*21)/100</f>
      </c>
      <c t="s">
        <v>27</v>
      </c>
    </row>
    <row r="278" spans="1:5" ht="12.75" customHeight="1">
      <c r="A278" s="30" t="s">
        <v>56</v>
      </c>
      <c r="E278" s="31" t="s">
        <v>5</v>
      </c>
    </row>
    <row r="279" spans="1:5" ht="12.75" customHeight="1">
      <c r="A279" s="30" t="s">
        <v>58</v>
      </c>
      <c r="E279" s="32" t="s">
        <v>5</v>
      </c>
    </row>
    <row r="280" spans="5:5" ht="12.75" customHeight="1">
      <c r="E280" s="31" t="s">
        <v>60</v>
      </c>
    </row>
    <row r="281" spans="1:16" ht="12.75" customHeight="1">
      <c r="A281" t="s">
        <v>50</v>
      </c>
      <c s="6" t="s">
        <v>595</v>
      </c>
      <c s="6" t="s">
        <v>596</v>
      </c>
      <c t="s">
        <v>5</v>
      </c>
      <c s="26" t="s">
        <v>597</v>
      </c>
      <c s="27" t="s">
        <v>81</v>
      </c>
      <c s="28">
        <v>4</v>
      </c>
      <c s="27">
        <v>0</v>
      </c>
      <c s="27">
        <f>ROUND(G281*H281,6)</f>
      </c>
      <c r="L281" s="29">
        <v>0</v>
      </c>
      <c s="24">
        <f>ROUND(ROUND(L281,2)*ROUND(G281,3),2)</f>
      </c>
      <c s="27" t="s">
        <v>199</v>
      </c>
      <c>
        <f>(M281*21)/100</f>
      </c>
      <c t="s">
        <v>27</v>
      </c>
    </row>
    <row r="282" spans="1:5" ht="12.75" customHeight="1">
      <c r="A282" s="30" t="s">
        <v>56</v>
      </c>
      <c r="E282" s="31" t="s">
        <v>5</v>
      </c>
    </row>
    <row r="283" spans="1:5" ht="12.75" customHeight="1">
      <c r="A283" s="30" t="s">
        <v>58</v>
      </c>
      <c r="E283" s="32" t="s">
        <v>5</v>
      </c>
    </row>
    <row r="284" spans="5:5" ht="12.75" customHeight="1">
      <c r="E284" s="31" t="s">
        <v>60</v>
      </c>
    </row>
    <row r="285" spans="1:16" ht="12.75" customHeight="1">
      <c r="A285" t="s">
        <v>50</v>
      </c>
      <c s="6" t="s">
        <v>598</v>
      </c>
      <c s="6" t="s">
        <v>599</v>
      </c>
      <c t="s">
        <v>5</v>
      </c>
      <c s="26" t="s">
        <v>600</v>
      </c>
      <c s="27" t="s">
        <v>182</v>
      </c>
      <c s="28">
        <v>50829</v>
      </c>
      <c s="27">
        <v>0</v>
      </c>
      <c s="27">
        <f>ROUND(G285*H285,6)</f>
      </c>
      <c r="L285" s="29">
        <v>0</v>
      </c>
      <c s="24">
        <f>ROUND(ROUND(L285,2)*ROUND(G285,3),2)</f>
      </c>
      <c s="27" t="s">
        <v>199</v>
      </c>
      <c>
        <f>(M285*21)/100</f>
      </c>
      <c t="s">
        <v>27</v>
      </c>
    </row>
    <row r="286" spans="1:5" ht="12.75" customHeight="1">
      <c r="A286" s="30" t="s">
        <v>56</v>
      </c>
      <c r="E286" s="31" t="s">
        <v>5</v>
      </c>
    </row>
    <row r="287" spans="1:5" ht="89.25" customHeight="1">
      <c r="A287" s="30" t="s">
        <v>58</v>
      </c>
      <c r="E287" s="32" t="s">
        <v>601</v>
      </c>
    </row>
    <row r="288" spans="5:5" ht="12.75" customHeight="1">
      <c r="E288" s="31" t="s">
        <v>60</v>
      </c>
    </row>
    <row r="289" spans="1:16" ht="12.75" customHeight="1">
      <c r="A289" t="s">
        <v>50</v>
      </c>
      <c s="6" t="s">
        <v>602</v>
      </c>
      <c s="6" t="s">
        <v>603</v>
      </c>
      <c t="s">
        <v>5</v>
      </c>
      <c s="26" t="s">
        <v>604</v>
      </c>
      <c s="27" t="s">
        <v>182</v>
      </c>
      <c s="28">
        <v>912.308</v>
      </c>
      <c s="27">
        <v>0</v>
      </c>
      <c s="27">
        <f>ROUND(G289*H289,6)</f>
      </c>
      <c r="L289" s="29">
        <v>0</v>
      </c>
      <c s="24">
        <f>ROUND(ROUND(L289,2)*ROUND(G289,3),2)</f>
      </c>
      <c s="27" t="s">
        <v>199</v>
      </c>
      <c>
        <f>(M289*21)/100</f>
      </c>
      <c t="s">
        <v>27</v>
      </c>
    </row>
    <row r="290" spans="1:5" ht="12.75" customHeight="1">
      <c r="A290" s="30" t="s">
        <v>56</v>
      </c>
      <c r="E290" s="31" t="s">
        <v>5</v>
      </c>
    </row>
    <row r="291" spans="1:5" ht="114.75" customHeight="1">
      <c r="A291" s="30" t="s">
        <v>58</v>
      </c>
      <c r="E291" s="32" t="s">
        <v>605</v>
      </c>
    </row>
    <row r="292" spans="5:5" ht="12.75" customHeight="1">
      <c r="E292" s="31" t="s">
        <v>60</v>
      </c>
    </row>
    <row r="293" spans="1:16" ht="12.75" customHeight="1">
      <c r="A293" t="s">
        <v>50</v>
      </c>
      <c s="6" t="s">
        <v>606</v>
      </c>
      <c s="6" t="s">
        <v>607</v>
      </c>
      <c t="s">
        <v>5</v>
      </c>
      <c s="26" t="s">
        <v>608</v>
      </c>
      <c s="27" t="s">
        <v>314</v>
      </c>
      <c s="28">
        <v>1267.82</v>
      </c>
      <c s="27">
        <v>0</v>
      </c>
      <c s="27">
        <f>ROUND(G293*H293,6)</f>
      </c>
      <c r="L293" s="29">
        <v>0</v>
      </c>
      <c s="24">
        <f>ROUND(ROUND(L293,2)*ROUND(G293,3),2)</f>
      </c>
      <c s="27" t="s">
        <v>199</v>
      </c>
      <c>
        <f>(M293*21)/100</f>
      </c>
      <c t="s">
        <v>27</v>
      </c>
    </row>
    <row r="294" spans="1:5" ht="12.75" customHeight="1">
      <c r="A294" s="30" t="s">
        <v>56</v>
      </c>
      <c r="E294" s="31" t="s">
        <v>5</v>
      </c>
    </row>
    <row r="295" spans="1:5" ht="12.75" customHeight="1">
      <c r="A295" s="30" t="s">
        <v>58</v>
      </c>
      <c r="E295" s="32" t="s">
        <v>609</v>
      </c>
    </row>
    <row r="296" spans="5:5" ht="12.75" customHeight="1">
      <c r="E296" s="31" t="s">
        <v>60</v>
      </c>
    </row>
    <row r="297" spans="1:16" ht="12.75" customHeight="1">
      <c r="A297" t="s">
        <v>50</v>
      </c>
      <c s="6" t="s">
        <v>610</v>
      </c>
      <c s="6" t="s">
        <v>611</v>
      </c>
      <c t="s">
        <v>5</v>
      </c>
      <c s="26" t="s">
        <v>612</v>
      </c>
      <c s="27" t="s">
        <v>314</v>
      </c>
      <c s="28">
        <v>2286.79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199</v>
      </c>
      <c>
        <f>(M297*21)/100</f>
      </c>
      <c t="s">
        <v>27</v>
      </c>
    </row>
    <row r="298" spans="1:5" ht="12.75" customHeight="1">
      <c r="A298" s="30" t="s">
        <v>56</v>
      </c>
      <c r="E298" s="31" t="s">
        <v>5</v>
      </c>
    </row>
    <row r="299" spans="1:5" ht="102" customHeight="1">
      <c r="A299" s="30" t="s">
        <v>58</v>
      </c>
      <c r="E299" s="32" t="s">
        <v>613</v>
      </c>
    </row>
    <row r="300" spans="5:5" ht="12.75" customHeight="1">
      <c r="E300" s="31" t="s">
        <v>60</v>
      </c>
    </row>
    <row r="301" spans="1:16" ht="12.75" customHeight="1">
      <c r="A301" t="s">
        <v>50</v>
      </c>
      <c s="6" t="s">
        <v>614</v>
      </c>
      <c s="6" t="s">
        <v>615</v>
      </c>
      <c t="s">
        <v>5</v>
      </c>
      <c s="26" t="s">
        <v>616</v>
      </c>
      <c s="27" t="s">
        <v>314</v>
      </c>
      <c s="28">
        <v>2286.79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199</v>
      </c>
      <c>
        <f>(M301*21)/100</f>
      </c>
      <c t="s">
        <v>27</v>
      </c>
    </row>
    <row r="302" spans="1:5" ht="12.75" customHeight="1">
      <c r="A302" s="30" t="s">
        <v>56</v>
      </c>
      <c r="E302" s="31" t="s">
        <v>5</v>
      </c>
    </row>
    <row r="303" spans="1:5" ht="89.25" customHeight="1">
      <c r="A303" s="30" t="s">
        <v>58</v>
      </c>
      <c r="E303" s="32" t="s">
        <v>528</v>
      </c>
    </row>
    <row r="304" spans="5:5" ht="12.75" customHeight="1">
      <c r="E304" s="31" t="s">
        <v>60</v>
      </c>
    </row>
    <row r="305" spans="1:16" ht="12.75" customHeight="1">
      <c r="A305" t="s">
        <v>50</v>
      </c>
      <c s="6" t="s">
        <v>617</v>
      </c>
      <c s="6" t="s">
        <v>618</v>
      </c>
      <c t="s">
        <v>5</v>
      </c>
      <c s="26" t="s">
        <v>619</v>
      </c>
      <c s="27" t="s">
        <v>314</v>
      </c>
      <c s="28">
        <v>2286.79</v>
      </c>
      <c s="27">
        <v>0</v>
      </c>
      <c s="27">
        <f>ROUND(G305*H305,6)</f>
      </c>
      <c r="L305" s="29">
        <v>0</v>
      </c>
      <c s="24">
        <f>ROUND(ROUND(L305,2)*ROUND(G305,3),2)</f>
      </c>
      <c s="27" t="s">
        <v>199</v>
      </c>
      <c>
        <f>(M305*21)/100</f>
      </c>
      <c t="s">
        <v>27</v>
      </c>
    </row>
    <row r="306" spans="1:5" ht="12.75" customHeight="1">
      <c r="A306" s="30" t="s">
        <v>56</v>
      </c>
      <c r="E306" s="31" t="s">
        <v>5</v>
      </c>
    </row>
    <row r="307" spans="1:5" ht="89.25" customHeight="1">
      <c r="A307" s="30" t="s">
        <v>58</v>
      </c>
      <c r="E307" s="32" t="s">
        <v>620</v>
      </c>
    </row>
    <row r="308" spans="5:5" ht="12.75" customHeight="1">
      <c r="E308" s="31" t="s">
        <v>60</v>
      </c>
    </row>
    <row r="309" spans="1:16" ht="12.75" customHeight="1">
      <c r="A309" t="s">
        <v>50</v>
      </c>
      <c s="6" t="s">
        <v>621</v>
      </c>
      <c s="6" t="s">
        <v>622</v>
      </c>
      <c t="s">
        <v>5</v>
      </c>
      <c s="26" t="s">
        <v>623</v>
      </c>
      <c s="27" t="s">
        <v>314</v>
      </c>
      <c s="28">
        <v>2878</v>
      </c>
      <c s="27">
        <v>0</v>
      </c>
      <c s="27">
        <f>ROUND(G309*H309,6)</f>
      </c>
      <c r="L309" s="29">
        <v>0</v>
      </c>
      <c s="24">
        <f>ROUND(ROUND(L309,2)*ROUND(G309,3),2)</f>
      </c>
      <c s="27" t="s">
        <v>199</v>
      </c>
      <c>
        <f>(M309*21)/100</f>
      </c>
      <c t="s">
        <v>27</v>
      </c>
    </row>
    <row r="310" spans="1:5" ht="12.75" customHeight="1">
      <c r="A310" s="30" t="s">
        <v>56</v>
      </c>
      <c r="E310" s="31" t="s">
        <v>5</v>
      </c>
    </row>
    <row r="311" spans="1:5" ht="25.5" customHeight="1">
      <c r="A311" s="30" t="s">
        <v>58</v>
      </c>
      <c r="E311" s="32" t="s">
        <v>624</v>
      </c>
    </row>
    <row r="312" spans="5:5" ht="12.75" customHeight="1">
      <c r="E312" s="31" t="s">
        <v>60</v>
      </c>
    </row>
    <row r="313" spans="1:16" ht="12.75" customHeight="1">
      <c r="A313" t="s">
        <v>50</v>
      </c>
      <c s="6" t="s">
        <v>625</v>
      </c>
      <c s="6" t="s">
        <v>626</v>
      </c>
      <c t="s">
        <v>5</v>
      </c>
      <c s="26" t="s">
        <v>627</v>
      </c>
      <c s="27" t="s">
        <v>314</v>
      </c>
      <c s="28">
        <v>7.452</v>
      </c>
      <c s="27">
        <v>0</v>
      </c>
      <c s="27">
        <f>ROUND(G313*H313,6)</f>
      </c>
      <c r="L313" s="29">
        <v>0</v>
      </c>
      <c s="24">
        <f>ROUND(ROUND(L313,2)*ROUND(G313,3),2)</f>
      </c>
      <c s="27" t="s">
        <v>348</v>
      </c>
      <c>
        <f>(M313*21)/100</f>
      </c>
      <c t="s">
        <v>27</v>
      </c>
    </row>
    <row r="314" spans="1:5" ht="12.75" customHeight="1">
      <c r="A314" s="30" t="s">
        <v>56</v>
      </c>
      <c r="E314" s="31" t="s">
        <v>5</v>
      </c>
    </row>
    <row r="315" spans="1:5" ht="25.5" customHeight="1">
      <c r="A315" s="30" t="s">
        <v>58</v>
      </c>
      <c r="E315" s="32" t="s">
        <v>628</v>
      </c>
    </row>
    <row r="316" spans="5:5" ht="12.75" customHeight="1">
      <c r="E316" s="31" t="s">
        <v>629</v>
      </c>
    </row>
    <row r="317" spans="1:16" ht="12.75" customHeight="1">
      <c r="A317" t="s">
        <v>50</v>
      </c>
      <c s="6" t="s">
        <v>630</v>
      </c>
      <c s="6" t="s">
        <v>631</v>
      </c>
      <c t="s">
        <v>5</v>
      </c>
      <c s="26" t="s">
        <v>632</v>
      </c>
      <c s="27" t="s">
        <v>314</v>
      </c>
      <c s="28">
        <v>6.7</v>
      </c>
      <c s="27">
        <v>0</v>
      </c>
      <c s="27">
        <f>ROUND(G317*H317,6)</f>
      </c>
      <c r="L317" s="29">
        <v>0</v>
      </c>
      <c s="24">
        <f>ROUND(ROUND(L317,2)*ROUND(G317,3),2)</f>
      </c>
      <c s="27" t="s">
        <v>348</v>
      </c>
      <c>
        <f>(M317*21)/100</f>
      </c>
      <c t="s">
        <v>27</v>
      </c>
    </row>
    <row r="318" spans="1:5" ht="12.75" customHeight="1">
      <c r="A318" s="30" t="s">
        <v>56</v>
      </c>
      <c r="E318" s="31" t="s">
        <v>5</v>
      </c>
    </row>
    <row r="319" spans="1:5" ht="12.75" customHeight="1">
      <c r="A319" s="30" t="s">
        <v>58</v>
      </c>
      <c r="E319" s="32" t="s">
        <v>633</v>
      </c>
    </row>
    <row r="320" spans="5:5" ht="12.75" customHeight="1">
      <c r="E320" s="31" t="s">
        <v>634</v>
      </c>
    </row>
    <row r="321" spans="1:16" ht="12.75" customHeight="1">
      <c r="A321" t="s">
        <v>50</v>
      </c>
      <c s="6" t="s">
        <v>635</v>
      </c>
      <c s="6" t="s">
        <v>636</v>
      </c>
      <c t="s">
        <v>5</v>
      </c>
      <c s="26" t="s">
        <v>637</v>
      </c>
      <c s="27" t="s">
        <v>81</v>
      </c>
      <c s="28">
        <v>2</v>
      </c>
      <c s="27">
        <v>0</v>
      </c>
      <c s="27">
        <f>ROUND(G321*H321,6)</f>
      </c>
      <c r="L321" s="29">
        <v>0</v>
      </c>
      <c s="24">
        <f>ROUND(ROUND(L321,2)*ROUND(G321,3),2)</f>
      </c>
      <c s="27" t="s">
        <v>348</v>
      </c>
      <c>
        <f>(M321*21)/100</f>
      </c>
      <c t="s">
        <v>27</v>
      </c>
    </row>
    <row r="322" spans="1:5" ht="12.75" customHeight="1">
      <c r="A322" s="30" t="s">
        <v>56</v>
      </c>
      <c r="E322" s="31" t="s">
        <v>5</v>
      </c>
    </row>
    <row r="323" spans="1:5" ht="12.75" customHeight="1">
      <c r="A323" s="30" t="s">
        <v>58</v>
      </c>
      <c r="E323" s="32" t="s">
        <v>5</v>
      </c>
    </row>
    <row r="324" spans="5:5" ht="331.5" customHeight="1">
      <c r="E324" s="31" t="s">
        <v>638</v>
      </c>
    </row>
    <row r="325" spans="1:16" ht="12.75" customHeight="1">
      <c r="A325" t="s">
        <v>50</v>
      </c>
      <c s="6" t="s">
        <v>639</v>
      </c>
      <c s="6" t="s">
        <v>640</v>
      </c>
      <c t="s">
        <v>5</v>
      </c>
      <c s="26" t="s">
        <v>641</v>
      </c>
      <c s="27" t="s">
        <v>70</v>
      </c>
      <c s="28">
        <v>1</v>
      </c>
      <c s="27">
        <v>0</v>
      </c>
      <c s="27">
        <f>ROUND(G325*H325,6)</f>
      </c>
      <c r="L325" s="29">
        <v>0</v>
      </c>
      <c s="24">
        <f>ROUND(ROUND(L325,2)*ROUND(G325,3),2)</f>
      </c>
      <c s="27" t="s">
        <v>348</v>
      </c>
      <c>
        <f>(M325*21)/100</f>
      </c>
      <c t="s">
        <v>27</v>
      </c>
    </row>
    <row r="326" spans="1:5" ht="12.75" customHeight="1">
      <c r="A326" s="30" t="s">
        <v>56</v>
      </c>
      <c r="E326" s="31" t="s">
        <v>5</v>
      </c>
    </row>
    <row r="327" spans="1:5" ht="12.75" customHeight="1">
      <c r="A327" s="30" t="s">
        <v>58</v>
      </c>
      <c r="E327" s="32" t="s">
        <v>642</v>
      </c>
    </row>
    <row r="328" spans="5:5" ht="12.75" customHeight="1">
      <c r="E328" s="31" t="s">
        <v>643</v>
      </c>
    </row>
    <row r="329" spans="1:13" ht="12.75" customHeight="1">
      <c r="A329" t="s">
        <v>47</v>
      </c>
      <c r="C329" s="7" t="s">
        <v>251</v>
      </c>
      <c r="E329" s="25" t="s">
        <v>252</v>
      </c>
      <c r="J329" s="24">
        <f>0</f>
      </c>
      <c s="24">
        <f>0</f>
      </c>
      <c s="24">
        <f>0+L330+L334+L338+L342+L346+L350+L354+L358+L362</f>
      </c>
      <c s="24">
        <f>0+M330+M334+M338+M342+M346+M350+M354+M358+M362</f>
      </c>
    </row>
    <row r="330" spans="1:16" ht="12.75" customHeight="1">
      <c r="A330" t="s">
        <v>50</v>
      </c>
      <c s="6" t="s">
        <v>644</v>
      </c>
      <c s="6" t="s">
        <v>645</v>
      </c>
      <c t="s">
        <v>5</v>
      </c>
      <c s="26" t="s">
        <v>646</v>
      </c>
      <c s="27" t="s">
        <v>54</v>
      </c>
      <c s="28">
        <v>8</v>
      </c>
      <c s="27">
        <v>0</v>
      </c>
      <c s="27">
        <f>ROUND(G330*H330,6)</f>
      </c>
      <c r="L330" s="29">
        <v>0</v>
      </c>
      <c s="24">
        <f>ROUND(ROUND(L330,2)*ROUND(G330,3),2)</f>
      </c>
      <c s="27" t="s">
        <v>199</v>
      </c>
      <c>
        <f>(M330*21)/100</f>
      </c>
      <c t="s">
        <v>27</v>
      </c>
    </row>
    <row r="331" spans="1:5" ht="12.75" customHeight="1">
      <c r="A331" s="30" t="s">
        <v>56</v>
      </c>
      <c r="E331" s="31" t="s">
        <v>5</v>
      </c>
    </row>
    <row r="332" spans="1:5" ht="12.75" customHeight="1">
      <c r="A332" s="30" t="s">
        <v>58</v>
      </c>
      <c r="E332" s="32" t="s">
        <v>647</v>
      </c>
    </row>
    <row r="333" spans="5:5" ht="12.75" customHeight="1">
      <c r="E333" s="31" t="s">
        <v>60</v>
      </c>
    </row>
    <row r="334" spans="1:16" ht="12.75" customHeight="1">
      <c r="A334" t="s">
        <v>50</v>
      </c>
      <c s="6" t="s">
        <v>648</v>
      </c>
      <c s="6" t="s">
        <v>649</v>
      </c>
      <c t="s">
        <v>5</v>
      </c>
      <c s="26" t="s">
        <v>650</v>
      </c>
      <c s="27" t="s">
        <v>264</v>
      </c>
      <c s="28">
        <v>600</v>
      </c>
      <c s="27">
        <v>0</v>
      </c>
      <c s="27">
        <f>ROUND(G334*H334,6)</f>
      </c>
      <c r="L334" s="29">
        <v>0</v>
      </c>
      <c s="24">
        <f>ROUND(ROUND(L334,2)*ROUND(G334,3),2)</f>
      </c>
      <c s="27" t="s">
        <v>199</v>
      </c>
      <c>
        <f>(M334*21)/100</f>
      </c>
      <c t="s">
        <v>27</v>
      </c>
    </row>
    <row r="335" spans="1:5" ht="12.75" customHeight="1">
      <c r="A335" s="30" t="s">
        <v>56</v>
      </c>
      <c r="E335" s="31" t="s">
        <v>5</v>
      </c>
    </row>
    <row r="336" spans="1:5" ht="12.75" customHeight="1">
      <c r="A336" s="30" t="s">
        <v>58</v>
      </c>
      <c r="E336" s="32" t="s">
        <v>651</v>
      </c>
    </row>
    <row r="337" spans="5:5" ht="12.75" customHeight="1">
      <c r="E337" s="31" t="s">
        <v>60</v>
      </c>
    </row>
    <row r="338" spans="1:16" ht="12.75" customHeight="1">
      <c r="A338" t="s">
        <v>50</v>
      </c>
      <c s="6" t="s">
        <v>652</v>
      </c>
      <c s="6" t="s">
        <v>653</v>
      </c>
      <c t="s">
        <v>5</v>
      </c>
      <c s="26" t="s">
        <v>654</v>
      </c>
      <c s="27" t="s">
        <v>54</v>
      </c>
      <c s="28">
        <v>114.5</v>
      </c>
      <c s="27">
        <v>0</v>
      </c>
      <c s="27">
        <f>ROUND(G338*H338,6)</f>
      </c>
      <c r="L338" s="29">
        <v>0</v>
      </c>
      <c s="24">
        <f>ROUND(ROUND(L338,2)*ROUND(G338,3),2)</f>
      </c>
      <c s="27" t="s">
        <v>199</v>
      </c>
      <c>
        <f>(M338*21)/100</f>
      </c>
      <c t="s">
        <v>27</v>
      </c>
    </row>
    <row r="339" spans="1:5" ht="12.75" customHeight="1">
      <c r="A339" s="30" t="s">
        <v>56</v>
      </c>
      <c r="E339" s="31" t="s">
        <v>5</v>
      </c>
    </row>
    <row r="340" spans="1:5" ht="51" customHeight="1">
      <c r="A340" s="30" t="s">
        <v>58</v>
      </c>
      <c r="E340" s="32" t="s">
        <v>655</v>
      </c>
    </row>
    <row r="341" spans="5:5" ht="12.75" customHeight="1">
      <c r="E341" s="31" t="s">
        <v>60</v>
      </c>
    </row>
    <row r="342" spans="1:16" ht="12.75" customHeight="1">
      <c r="A342" t="s">
        <v>50</v>
      </c>
      <c s="6" t="s">
        <v>656</v>
      </c>
      <c s="6" t="s">
        <v>657</v>
      </c>
      <c t="s">
        <v>5</v>
      </c>
      <c s="26" t="s">
        <v>658</v>
      </c>
      <c s="27" t="s">
        <v>264</v>
      </c>
      <c s="28">
        <v>8587.5</v>
      </c>
      <c s="27">
        <v>0</v>
      </c>
      <c s="27">
        <f>ROUND(G342*H342,6)</f>
      </c>
      <c r="L342" s="29">
        <v>0</v>
      </c>
      <c s="24">
        <f>ROUND(ROUND(L342,2)*ROUND(G342,3),2)</f>
      </c>
      <c s="27" t="s">
        <v>199</v>
      </c>
      <c>
        <f>(M342*21)/100</f>
      </c>
      <c t="s">
        <v>27</v>
      </c>
    </row>
    <row r="343" spans="1:5" ht="12.75" customHeight="1">
      <c r="A343" s="30" t="s">
        <v>56</v>
      </c>
      <c r="E343" s="31" t="s">
        <v>5</v>
      </c>
    </row>
    <row r="344" spans="1:5" ht="12.75" customHeight="1">
      <c r="A344" s="30" t="s">
        <v>58</v>
      </c>
      <c r="E344" s="32" t="s">
        <v>659</v>
      </c>
    </row>
    <row r="345" spans="5:5" ht="12.75" customHeight="1">
      <c r="E345" s="31" t="s">
        <v>60</v>
      </c>
    </row>
    <row r="346" spans="1:16" ht="12.75" customHeight="1">
      <c r="A346" t="s">
        <v>50</v>
      </c>
      <c s="6" t="s">
        <v>660</v>
      </c>
      <c s="6" t="s">
        <v>661</v>
      </c>
      <c t="s">
        <v>5</v>
      </c>
      <c s="26" t="s">
        <v>662</v>
      </c>
      <c s="27" t="s">
        <v>54</v>
      </c>
      <c s="28">
        <v>1.32</v>
      </c>
      <c s="27">
        <v>0</v>
      </c>
      <c s="27">
        <f>ROUND(G346*H346,6)</f>
      </c>
      <c r="L346" s="29">
        <v>0</v>
      </c>
      <c s="24">
        <f>ROUND(ROUND(L346,2)*ROUND(G346,3),2)</f>
      </c>
      <c s="27" t="s">
        <v>199</v>
      </c>
      <c>
        <f>(M346*21)/100</f>
      </c>
      <c t="s">
        <v>27</v>
      </c>
    </row>
    <row r="347" spans="1:5" ht="12.75" customHeight="1">
      <c r="A347" s="30" t="s">
        <v>56</v>
      </c>
      <c r="E347" s="31" t="s">
        <v>5</v>
      </c>
    </row>
    <row r="348" spans="1:5" ht="25.5" customHeight="1">
      <c r="A348" s="30" t="s">
        <v>58</v>
      </c>
      <c r="E348" s="32" t="s">
        <v>663</v>
      </c>
    </row>
    <row r="349" spans="5:5" ht="12.75" customHeight="1">
      <c r="E349" s="31" t="s">
        <v>60</v>
      </c>
    </row>
    <row r="350" spans="1:16" ht="12.75" customHeight="1">
      <c r="A350" t="s">
        <v>50</v>
      </c>
      <c s="6" t="s">
        <v>664</v>
      </c>
      <c s="6" t="s">
        <v>665</v>
      </c>
      <c t="s">
        <v>5</v>
      </c>
      <c s="26" t="s">
        <v>666</v>
      </c>
      <c s="27" t="s">
        <v>264</v>
      </c>
      <c s="28">
        <v>87.12</v>
      </c>
      <c s="27">
        <v>0</v>
      </c>
      <c s="27">
        <f>ROUND(G350*H350,6)</f>
      </c>
      <c r="L350" s="29">
        <v>0</v>
      </c>
      <c s="24">
        <f>ROUND(ROUND(L350,2)*ROUND(G350,3),2)</f>
      </c>
      <c s="27" t="s">
        <v>199</v>
      </c>
      <c>
        <f>(M350*21)/100</f>
      </c>
      <c t="s">
        <v>27</v>
      </c>
    </row>
    <row r="351" spans="1:5" ht="12.75" customHeight="1">
      <c r="A351" s="30" t="s">
        <v>56</v>
      </c>
      <c r="E351" s="31" t="s">
        <v>5</v>
      </c>
    </row>
    <row r="352" spans="1:5" ht="12.75" customHeight="1">
      <c r="A352" s="30" t="s">
        <v>58</v>
      </c>
      <c r="E352" s="32" t="s">
        <v>667</v>
      </c>
    </row>
    <row r="353" spans="5:5" ht="12.75" customHeight="1">
      <c r="E353" s="31" t="s">
        <v>60</v>
      </c>
    </row>
    <row r="354" spans="1:16" ht="12.75" customHeight="1">
      <c r="A354" t="s">
        <v>50</v>
      </c>
      <c s="6" t="s">
        <v>668</v>
      </c>
      <c s="6" t="s">
        <v>669</v>
      </c>
      <c t="s">
        <v>5</v>
      </c>
      <c s="26" t="s">
        <v>670</v>
      </c>
      <c s="27" t="s">
        <v>81</v>
      </c>
      <c s="28">
        <v>20</v>
      </c>
      <c s="27">
        <v>0</v>
      </c>
      <c s="27">
        <f>ROUND(G354*H354,6)</f>
      </c>
      <c r="L354" s="29">
        <v>0</v>
      </c>
      <c s="24">
        <f>ROUND(ROUND(L354,2)*ROUND(G354,3),2)</f>
      </c>
      <c s="27" t="s">
        <v>199</v>
      </c>
      <c>
        <f>(M354*21)/100</f>
      </c>
      <c t="s">
        <v>27</v>
      </c>
    </row>
    <row r="355" spans="1:5" ht="12.75" customHeight="1">
      <c r="A355" s="30" t="s">
        <v>56</v>
      </c>
      <c r="E355" s="31" t="s">
        <v>5</v>
      </c>
    </row>
    <row r="356" spans="1:5" ht="12.75" customHeight="1">
      <c r="A356" s="30" t="s">
        <v>58</v>
      </c>
      <c r="E356" s="32" t="s">
        <v>671</v>
      </c>
    </row>
    <row r="357" spans="5:5" ht="12.75" customHeight="1">
      <c r="E357" s="31" t="s">
        <v>60</v>
      </c>
    </row>
    <row r="358" spans="1:16" ht="12.75" customHeight="1">
      <c r="A358" t="s">
        <v>50</v>
      </c>
      <c s="6" t="s">
        <v>672</v>
      </c>
      <c s="6" t="s">
        <v>673</v>
      </c>
      <c t="s">
        <v>5</v>
      </c>
      <c s="26" t="s">
        <v>674</v>
      </c>
      <c s="27" t="s">
        <v>81</v>
      </c>
      <c s="28">
        <v>2</v>
      </c>
      <c s="27">
        <v>0</v>
      </c>
      <c s="27">
        <f>ROUND(G358*H358,6)</f>
      </c>
      <c r="L358" s="29">
        <v>0</v>
      </c>
      <c s="24">
        <f>ROUND(ROUND(L358,2)*ROUND(G358,3),2)</f>
      </c>
      <c s="27" t="s">
        <v>199</v>
      </c>
      <c>
        <f>(M358*21)/100</f>
      </c>
      <c t="s">
        <v>27</v>
      </c>
    </row>
    <row r="359" spans="1:5" ht="12.75" customHeight="1">
      <c r="A359" s="30" t="s">
        <v>56</v>
      </c>
      <c r="E359" s="31" t="s">
        <v>5</v>
      </c>
    </row>
    <row r="360" spans="1:5" ht="12.75" customHeight="1">
      <c r="A360" s="30" t="s">
        <v>58</v>
      </c>
      <c r="E360" s="32" t="s">
        <v>675</v>
      </c>
    </row>
    <row r="361" spans="5:5" ht="12.75" customHeight="1">
      <c r="E361" s="31" t="s">
        <v>60</v>
      </c>
    </row>
    <row r="362" spans="1:16" ht="12.75" customHeight="1">
      <c r="A362" t="s">
        <v>50</v>
      </c>
      <c s="6" t="s">
        <v>676</v>
      </c>
      <c s="6" t="s">
        <v>677</v>
      </c>
      <c t="s">
        <v>5</v>
      </c>
      <c s="26" t="s">
        <v>678</v>
      </c>
      <c s="27" t="s">
        <v>198</v>
      </c>
      <c s="28">
        <v>560.183</v>
      </c>
      <c s="27">
        <v>0</v>
      </c>
      <c s="27">
        <f>ROUND(G362*H362,6)</f>
      </c>
      <c r="L362" s="29">
        <v>0</v>
      </c>
      <c s="24">
        <f>ROUND(ROUND(L362,2)*ROUND(G362,3),2)</f>
      </c>
      <c s="27" t="s">
        <v>348</v>
      </c>
      <c>
        <f>(M362*21)/100</f>
      </c>
      <c t="s">
        <v>27</v>
      </c>
    </row>
    <row r="363" spans="1:5" ht="12.75" customHeight="1">
      <c r="A363" s="30" t="s">
        <v>56</v>
      </c>
      <c r="E363" s="31" t="s">
        <v>5</v>
      </c>
    </row>
    <row r="364" spans="1:5" ht="12.75" customHeight="1">
      <c r="A364" s="30" t="s">
        <v>58</v>
      </c>
      <c r="E364" s="32" t="s">
        <v>679</v>
      </c>
    </row>
    <row r="365" spans="5:5" ht="114.75" customHeight="1">
      <c r="E365" s="31" t="s">
        <v>680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P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681</v>
      </c>
      <c s="33">
        <f>Rekapitulace!C22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681</v>
      </c>
      <c r="E4" s="19" t="s">
        <v>682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685</v>
      </c>
      <c r="E8" s="23" t="s">
        <v>686</v>
      </c>
      <c r="J8" s="22">
        <f>0+J9+J26+J55+J64</f>
      </c>
      <c s="22">
        <f>0+K9+K26+K55+K64</f>
      </c>
      <c s="22">
        <f>0+L9+L26+L55+L64</f>
      </c>
      <c s="22">
        <f>0+M9+M26+M55+M64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50</v>
      </c>
      <c s="6" t="s">
        <v>94</v>
      </c>
      <c s="6" t="s">
        <v>687</v>
      </c>
      <c t="s">
        <v>5</v>
      </c>
      <c s="26" t="s">
        <v>688</v>
      </c>
      <c s="27" t="s">
        <v>314</v>
      </c>
      <c s="28">
        <v>1510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199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5</v>
      </c>
    </row>
    <row r="12" spans="1:5" ht="12.75" customHeight="1">
      <c r="A12" s="30" t="s">
        <v>58</v>
      </c>
      <c r="E12" s="32" t="s">
        <v>689</v>
      </c>
    </row>
    <row r="13" spans="5:5" ht="12.75" customHeight="1">
      <c r="E13" s="31" t="s">
        <v>60</v>
      </c>
    </row>
    <row r="14" spans="1:16" ht="12.75" customHeight="1">
      <c r="A14" t="s">
        <v>50</v>
      </c>
      <c s="6" t="s">
        <v>99</v>
      </c>
      <c s="6" t="s">
        <v>690</v>
      </c>
      <c t="s">
        <v>5</v>
      </c>
      <c s="26" t="s">
        <v>691</v>
      </c>
      <c s="27" t="s">
        <v>314</v>
      </c>
      <c s="28">
        <v>1510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199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5</v>
      </c>
    </row>
    <row r="16" spans="1:5" ht="12.75" customHeight="1">
      <c r="A16" s="30" t="s">
        <v>58</v>
      </c>
      <c r="E16" s="32" t="s">
        <v>689</v>
      </c>
    </row>
    <row r="17" spans="5:5" ht="12.75" customHeight="1">
      <c r="E17" s="31" t="s">
        <v>60</v>
      </c>
    </row>
    <row r="18" spans="1:16" ht="12.75" customHeight="1">
      <c r="A18" t="s">
        <v>50</v>
      </c>
      <c s="6" t="s">
        <v>102</v>
      </c>
      <c s="6" t="s">
        <v>692</v>
      </c>
      <c t="s">
        <v>5</v>
      </c>
      <c s="26" t="s">
        <v>693</v>
      </c>
      <c s="27" t="s">
        <v>70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199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5</v>
      </c>
    </row>
    <row r="20" spans="1:5" ht="12.75" customHeight="1">
      <c r="A20" s="30" t="s">
        <v>58</v>
      </c>
      <c r="E20" s="32" t="s">
        <v>694</v>
      </c>
    </row>
    <row r="21" spans="5:5" ht="12.75" customHeight="1">
      <c r="E21" s="31" t="s">
        <v>60</v>
      </c>
    </row>
    <row r="22" spans="1:16" ht="12.75" customHeight="1">
      <c r="A22" t="s">
        <v>50</v>
      </c>
      <c s="6" t="s">
        <v>128</v>
      </c>
      <c s="6" t="s">
        <v>695</v>
      </c>
      <c t="s">
        <v>5</v>
      </c>
      <c s="26" t="s">
        <v>696</v>
      </c>
      <c s="27" t="s">
        <v>70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199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5</v>
      </c>
    </row>
    <row r="24" spans="1:5" ht="12.75" customHeight="1">
      <c r="A24" s="30" t="s">
        <v>58</v>
      </c>
      <c r="E24" s="32" t="s">
        <v>697</v>
      </c>
    </row>
    <row r="25" spans="5:5" ht="12.75" customHeight="1">
      <c r="E25" s="31" t="s">
        <v>72</v>
      </c>
    </row>
    <row r="26" spans="1:13" ht="12.75" customHeight="1">
      <c r="A26" t="s">
        <v>47</v>
      </c>
      <c r="C26" s="7" t="s">
        <v>99</v>
      </c>
      <c r="E26" s="25" t="s">
        <v>303</v>
      </c>
      <c r="J26" s="24">
        <f>0</f>
      </c>
      <c s="24">
        <f>0</f>
      </c>
      <c s="24">
        <f>0+L27+L31+L35+L39+L43+L47+L51</f>
      </c>
      <c s="24">
        <f>0+M27+M31+M35+M39+M43+M47+M51</f>
      </c>
    </row>
    <row r="27" spans="1:16" ht="12.75" customHeight="1">
      <c r="A27" t="s">
        <v>50</v>
      </c>
      <c s="6" t="s">
        <v>51</v>
      </c>
      <c s="6" t="s">
        <v>698</v>
      </c>
      <c t="s">
        <v>5</v>
      </c>
      <c s="26" t="s">
        <v>699</v>
      </c>
      <c s="27" t="s">
        <v>54</v>
      </c>
      <c s="28">
        <v>3.273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199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5</v>
      </c>
    </row>
    <row r="29" spans="1:5" ht="25.5" customHeight="1">
      <c r="A29" s="30" t="s">
        <v>58</v>
      </c>
      <c r="E29" s="32" t="s">
        <v>700</v>
      </c>
    </row>
    <row r="30" spans="5:5" ht="12.75" customHeight="1">
      <c r="E30" s="31" t="s">
        <v>60</v>
      </c>
    </row>
    <row r="31" spans="1:16" ht="12.75" customHeight="1">
      <c r="A31" t="s">
        <v>50</v>
      </c>
      <c s="6" t="s">
        <v>27</v>
      </c>
      <c s="6" t="s">
        <v>701</v>
      </c>
      <c t="s">
        <v>5</v>
      </c>
      <c s="26" t="s">
        <v>702</v>
      </c>
      <c s="27" t="s">
        <v>264</v>
      </c>
      <c s="28">
        <v>196.38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199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5</v>
      </c>
    </row>
    <row r="33" spans="1:5" ht="12.75" customHeight="1">
      <c r="A33" s="30" t="s">
        <v>58</v>
      </c>
      <c r="E33" s="32" t="s">
        <v>703</v>
      </c>
    </row>
    <row r="34" spans="5:5" ht="12.75" customHeight="1">
      <c r="E34" s="31" t="s">
        <v>60</v>
      </c>
    </row>
    <row r="35" spans="1:16" ht="12.75" customHeight="1">
      <c r="A35" t="s">
        <v>50</v>
      </c>
      <c s="6" t="s">
        <v>26</v>
      </c>
      <c s="6" t="s">
        <v>704</v>
      </c>
      <c t="s">
        <v>5</v>
      </c>
      <c s="26" t="s">
        <v>705</v>
      </c>
      <c s="27" t="s">
        <v>54</v>
      </c>
      <c s="28">
        <v>26.18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199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5</v>
      </c>
    </row>
    <row r="37" spans="1:5" ht="25.5" customHeight="1">
      <c r="A37" s="30" t="s">
        <v>58</v>
      </c>
      <c r="E37" s="32" t="s">
        <v>706</v>
      </c>
    </row>
    <row r="38" spans="5:5" ht="12.75" customHeight="1">
      <c r="E38" s="31" t="s">
        <v>60</v>
      </c>
    </row>
    <row r="39" spans="1:16" ht="12.75" customHeight="1">
      <c r="A39" t="s">
        <v>50</v>
      </c>
      <c s="6" t="s">
        <v>78</v>
      </c>
      <c s="6" t="s">
        <v>707</v>
      </c>
      <c t="s">
        <v>5</v>
      </c>
      <c s="26" t="s">
        <v>708</v>
      </c>
      <c s="27" t="s">
        <v>264</v>
      </c>
      <c s="28">
        <v>1727.88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199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5</v>
      </c>
    </row>
    <row r="41" spans="1:5" ht="12.75" customHeight="1">
      <c r="A41" s="30" t="s">
        <v>58</v>
      </c>
      <c r="E41" s="32" t="s">
        <v>709</v>
      </c>
    </row>
    <row r="42" spans="5:5" ht="12.75" customHeight="1">
      <c r="E42" s="31" t="s">
        <v>60</v>
      </c>
    </row>
    <row r="43" spans="1:16" ht="12.75" customHeight="1">
      <c r="A43" t="s">
        <v>50</v>
      </c>
      <c s="6" t="s">
        <v>76</v>
      </c>
      <c s="6" t="s">
        <v>710</v>
      </c>
      <c t="s">
        <v>5</v>
      </c>
      <c s="26" t="s">
        <v>711</v>
      </c>
      <c s="27" t="s">
        <v>314</v>
      </c>
      <c s="28">
        <v>7536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199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5</v>
      </c>
    </row>
    <row r="45" spans="1:5" ht="12.75" customHeight="1">
      <c r="A45" s="30" t="s">
        <v>58</v>
      </c>
      <c r="E45" s="32" t="s">
        <v>712</v>
      </c>
    </row>
    <row r="46" spans="5:5" ht="12.75" customHeight="1">
      <c r="E46" s="31" t="s">
        <v>60</v>
      </c>
    </row>
    <row r="47" spans="1:16" ht="12.75" customHeight="1">
      <c r="A47" t="s">
        <v>50</v>
      </c>
      <c s="6" t="s">
        <v>91</v>
      </c>
      <c s="6" t="s">
        <v>713</v>
      </c>
      <c t="s">
        <v>5</v>
      </c>
      <c s="26" t="s">
        <v>714</v>
      </c>
      <c s="27" t="s">
        <v>314</v>
      </c>
      <c s="28">
        <v>7536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199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5</v>
      </c>
    </row>
    <row r="49" spans="1:5" ht="12.75" customHeight="1">
      <c r="A49" s="30" t="s">
        <v>58</v>
      </c>
      <c r="E49" s="32" t="s">
        <v>712</v>
      </c>
    </row>
    <row r="50" spans="5:5" ht="12.75" customHeight="1">
      <c r="E50" s="31" t="s">
        <v>60</v>
      </c>
    </row>
    <row r="51" spans="1:16" ht="12.75" customHeight="1">
      <c r="A51" t="s">
        <v>50</v>
      </c>
      <c s="6" t="s">
        <v>123</v>
      </c>
      <c s="6" t="s">
        <v>715</v>
      </c>
      <c t="s">
        <v>5</v>
      </c>
      <c s="26" t="s">
        <v>716</v>
      </c>
      <c s="27" t="s">
        <v>314</v>
      </c>
      <c s="28">
        <v>1309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199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5</v>
      </c>
    </row>
    <row r="53" spans="1:5" ht="25.5" customHeight="1">
      <c r="A53" s="30" t="s">
        <v>58</v>
      </c>
      <c r="E53" s="32" t="s">
        <v>717</v>
      </c>
    </row>
    <row r="54" spans="5:5" ht="12.75" customHeight="1">
      <c r="E54" s="31" t="s">
        <v>60</v>
      </c>
    </row>
    <row r="55" spans="1:13" ht="12.75" customHeight="1">
      <c r="A55" t="s">
        <v>47</v>
      </c>
      <c r="C55" s="7" t="s">
        <v>116</v>
      </c>
      <c r="E55" s="25" t="s">
        <v>350</v>
      </c>
      <c r="J55" s="24">
        <f>0</f>
      </c>
      <c s="24">
        <f>0</f>
      </c>
      <c s="24">
        <f>0+L56+L60</f>
      </c>
      <c s="24">
        <f>0+M56+M60</f>
      </c>
    </row>
    <row r="56" spans="1:16" ht="12.75" customHeight="1">
      <c r="A56" t="s">
        <v>50</v>
      </c>
      <c s="6" t="s">
        <v>82</v>
      </c>
      <c s="6" t="s">
        <v>718</v>
      </c>
      <c t="s">
        <v>5</v>
      </c>
      <c s="26" t="s">
        <v>719</v>
      </c>
      <c s="27" t="s">
        <v>198</v>
      </c>
      <c s="28">
        <v>43.197</v>
      </c>
      <c s="27">
        <v>0</v>
      </c>
      <c s="27">
        <f>ROUND(G56*H56,6)</f>
      </c>
      <c r="L56" s="29">
        <v>0</v>
      </c>
      <c s="24">
        <f>ROUND(ROUND(L56,2)*ROUND(G56,3),2)</f>
      </c>
      <c s="27" t="s">
        <v>199</v>
      </c>
      <c>
        <f>(M56*21)/100</f>
      </c>
      <c t="s">
        <v>27</v>
      </c>
    </row>
    <row r="57" spans="1:5" ht="12.75" customHeight="1">
      <c r="A57" s="30" t="s">
        <v>56</v>
      </c>
      <c r="E57" s="31" t="s">
        <v>5</v>
      </c>
    </row>
    <row r="58" spans="1:5" ht="25.5" customHeight="1">
      <c r="A58" s="30" t="s">
        <v>58</v>
      </c>
      <c r="E58" s="32" t="s">
        <v>720</v>
      </c>
    </row>
    <row r="59" spans="5:5" ht="12.75" customHeight="1">
      <c r="E59" s="31" t="s">
        <v>60</v>
      </c>
    </row>
    <row r="60" spans="1:16" ht="12.75" customHeight="1">
      <c r="A60" t="s">
        <v>50</v>
      </c>
      <c s="6" t="s">
        <v>86</v>
      </c>
      <c s="6" t="s">
        <v>721</v>
      </c>
      <c t="s">
        <v>5</v>
      </c>
      <c s="26" t="s">
        <v>374</v>
      </c>
      <c s="27" t="s">
        <v>198</v>
      </c>
      <c s="28">
        <v>6.545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199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5</v>
      </c>
    </row>
    <row r="62" spans="1:5" ht="25.5" customHeight="1">
      <c r="A62" s="30" t="s">
        <v>58</v>
      </c>
      <c r="E62" s="32" t="s">
        <v>722</v>
      </c>
    </row>
    <row r="63" spans="5:5" ht="12.75" customHeight="1">
      <c r="E63" s="31" t="s">
        <v>60</v>
      </c>
    </row>
    <row r="64" spans="1:13" ht="12.75" customHeight="1">
      <c r="A64" t="s">
        <v>47</v>
      </c>
      <c r="C64" s="7" t="s">
        <v>204</v>
      </c>
      <c r="E64" s="25" t="s">
        <v>205</v>
      </c>
      <c r="J64" s="24">
        <f>0</f>
      </c>
      <c s="24">
        <f>0</f>
      </c>
      <c s="24">
        <f>0+L65+L69+L73+L77+L81</f>
      </c>
      <c s="24">
        <f>0+M65+M69+M73+M77+M81</f>
      </c>
    </row>
    <row r="65" spans="1:16" ht="12.75" customHeight="1">
      <c r="A65" t="s">
        <v>50</v>
      </c>
      <c s="6" t="s">
        <v>106</v>
      </c>
      <c s="6" t="s">
        <v>723</v>
      </c>
      <c t="s">
        <v>5</v>
      </c>
      <c s="26" t="s">
        <v>724</v>
      </c>
      <c s="27" t="s">
        <v>54</v>
      </c>
      <c s="28">
        <v>21.038</v>
      </c>
      <c s="27">
        <v>0</v>
      </c>
      <c s="27">
        <f>ROUND(G65*H65,6)</f>
      </c>
      <c r="L65" s="29">
        <v>0</v>
      </c>
      <c s="24">
        <f>ROUND(ROUND(L65,2)*ROUND(G65,3),2)</f>
      </c>
      <c s="27" t="s">
        <v>199</v>
      </c>
      <c>
        <f>(M65*21)/100</f>
      </c>
      <c t="s">
        <v>27</v>
      </c>
    </row>
    <row r="66" spans="1:5" ht="12.75" customHeight="1">
      <c r="A66" s="30" t="s">
        <v>56</v>
      </c>
      <c r="E66" s="31" t="s">
        <v>5</v>
      </c>
    </row>
    <row r="67" spans="1:5" ht="38.25" customHeight="1">
      <c r="A67" s="30" t="s">
        <v>58</v>
      </c>
      <c r="E67" s="32" t="s">
        <v>725</v>
      </c>
    </row>
    <row r="68" spans="5:5" ht="12.75" customHeight="1">
      <c r="E68" s="31" t="s">
        <v>60</v>
      </c>
    </row>
    <row r="69" spans="1:16" ht="12.75" customHeight="1">
      <c r="A69" t="s">
        <v>50</v>
      </c>
      <c s="6" t="s">
        <v>109</v>
      </c>
      <c s="6" t="s">
        <v>726</v>
      </c>
      <c t="s">
        <v>5</v>
      </c>
      <c s="26" t="s">
        <v>727</v>
      </c>
      <c s="27" t="s">
        <v>54</v>
      </c>
      <c s="28">
        <v>65.45</v>
      </c>
      <c s="27">
        <v>0</v>
      </c>
      <c s="27">
        <f>ROUND(G69*H69,6)</f>
      </c>
      <c r="L69" s="29">
        <v>0</v>
      </c>
      <c s="24">
        <f>ROUND(ROUND(L69,2)*ROUND(G69,3),2)</f>
      </c>
      <c s="27" t="s">
        <v>199</v>
      </c>
      <c>
        <f>(M69*21)/100</f>
      </c>
      <c t="s">
        <v>27</v>
      </c>
    </row>
    <row r="70" spans="1:5" ht="12.75" customHeight="1">
      <c r="A70" s="30" t="s">
        <v>56</v>
      </c>
      <c r="E70" s="31" t="s">
        <v>5</v>
      </c>
    </row>
    <row r="71" spans="1:5" ht="25.5" customHeight="1">
      <c r="A71" s="30" t="s">
        <v>58</v>
      </c>
      <c r="E71" s="32" t="s">
        <v>728</v>
      </c>
    </row>
    <row r="72" spans="5:5" ht="12.75" customHeight="1">
      <c r="E72" s="31" t="s">
        <v>60</v>
      </c>
    </row>
    <row r="73" spans="1:16" ht="12.75" customHeight="1">
      <c r="A73" t="s">
        <v>50</v>
      </c>
      <c s="6" t="s">
        <v>112</v>
      </c>
      <c s="6" t="s">
        <v>729</v>
      </c>
      <c t="s">
        <v>5</v>
      </c>
      <c s="26" t="s">
        <v>730</v>
      </c>
      <c s="27" t="s">
        <v>314</v>
      </c>
      <c s="28">
        <v>187</v>
      </c>
      <c s="27">
        <v>0</v>
      </c>
      <c s="27">
        <f>ROUND(G73*H73,6)</f>
      </c>
      <c r="L73" s="29">
        <v>0</v>
      </c>
      <c s="24">
        <f>ROUND(ROUND(L73,2)*ROUND(G73,3),2)</f>
      </c>
      <c s="27" t="s">
        <v>199</v>
      </c>
      <c>
        <f>(M73*21)/100</f>
      </c>
      <c t="s">
        <v>27</v>
      </c>
    </row>
    <row r="74" spans="1:5" ht="12.75" customHeight="1">
      <c r="A74" s="30" t="s">
        <v>56</v>
      </c>
      <c r="E74" s="31" t="s">
        <v>5</v>
      </c>
    </row>
    <row r="75" spans="1:5" ht="25.5" customHeight="1">
      <c r="A75" s="30" t="s">
        <v>58</v>
      </c>
      <c r="E75" s="32" t="s">
        <v>731</v>
      </c>
    </row>
    <row r="76" spans="5:5" ht="12.75" customHeight="1">
      <c r="E76" s="31" t="s">
        <v>60</v>
      </c>
    </row>
    <row r="77" spans="1:16" ht="12.75" customHeight="1">
      <c r="A77" t="s">
        <v>50</v>
      </c>
      <c s="6" t="s">
        <v>116</v>
      </c>
      <c s="6" t="s">
        <v>732</v>
      </c>
      <c t="s">
        <v>5</v>
      </c>
      <c s="26" t="s">
        <v>733</v>
      </c>
      <c s="27" t="s">
        <v>314</v>
      </c>
      <c s="28">
        <v>1309</v>
      </c>
      <c s="27">
        <v>0</v>
      </c>
      <c s="27">
        <f>ROUND(G77*H77,6)</f>
      </c>
      <c r="L77" s="29">
        <v>0</v>
      </c>
      <c s="24">
        <f>ROUND(ROUND(L77,2)*ROUND(G77,3),2)</f>
      </c>
      <c s="27" t="s">
        <v>199</v>
      </c>
      <c>
        <f>(M77*21)/100</f>
      </c>
      <c t="s">
        <v>27</v>
      </c>
    </row>
    <row r="78" spans="1:5" ht="12.75" customHeight="1">
      <c r="A78" s="30" t="s">
        <v>56</v>
      </c>
      <c r="E78" s="31" t="s">
        <v>5</v>
      </c>
    </row>
    <row r="79" spans="1:5" ht="25.5" customHeight="1">
      <c r="A79" s="30" t="s">
        <v>58</v>
      </c>
      <c r="E79" s="32" t="s">
        <v>734</v>
      </c>
    </row>
    <row r="80" spans="5:5" ht="12.75" customHeight="1">
      <c r="E80" s="31" t="s">
        <v>60</v>
      </c>
    </row>
    <row r="81" spans="1:16" ht="12.75" customHeight="1">
      <c r="A81" t="s">
        <v>50</v>
      </c>
      <c s="6" t="s">
        <v>120</v>
      </c>
      <c s="6" t="s">
        <v>735</v>
      </c>
      <c t="s">
        <v>5</v>
      </c>
      <c s="26" t="s">
        <v>736</v>
      </c>
      <c s="27" t="s">
        <v>314</v>
      </c>
      <c s="28">
        <v>1309</v>
      </c>
      <c s="27">
        <v>0</v>
      </c>
      <c s="27">
        <f>ROUND(G81*H81,6)</f>
      </c>
      <c r="L81" s="29">
        <v>0</v>
      </c>
      <c s="24">
        <f>ROUND(ROUND(L81,2)*ROUND(G81,3),2)</f>
      </c>
      <c s="27" t="s">
        <v>199</v>
      </c>
      <c>
        <f>(M81*21)/100</f>
      </c>
      <c t="s">
        <v>27</v>
      </c>
    </row>
    <row r="82" spans="1:5" ht="12.75" customHeight="1">
      <c r="A82" s="30" t="s">
        <v>56</v>
      </c>
      <c r="E82" s="31" t="s">
        <v>5</v>
      </c>
    </row>
    <row r="83" spans="1:5" ht="25.5" customHeight="1">
      <c r="A83" s="30" t="s">
        <v>58</v>
      </c>
      <c r="E83" s="32" t="s">
        <v>737</v>
      </c>
    </row>
    <row r="84" spans="5:5" ht="12.75" customHeight="1">
      <c r="E84" s="31" t="s">
        <v>60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